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greenvhhudson\GIVH_UserFolders$\madeline.paterniani\Desktop\2025-2026 Board Reports\"/>
    </mc:Choice>
  </mc:AlternateContent>
  <xr:revisionPtr revIDLastSave="0" documentId="13_ncr:1_{91D5E884-B5E7-4010-9D95-67C58B965A6B}" xr6:coauthVersionLast="47" xr6:coauthVersionMax="47" xr10:uidLastSave="{00000000-0000-0000-0000-000000000000}"/>
  <bookViews>
    <workbookView xWindow="-120" yWindow="-120" windowWidth="29040" windowHeight="15720" xr2:uid="{71731048-0E33-4D3F-B393-C36A6F69D770}"/>
  </bookViews>
  <sheets>
    <sheet name="Sheet1" sheetId="1" r:id="rId1"/>
  </sheets>
  <definedNames>
    <definedName name="_xlnm.Print_Titles" localSheetId="0">Sheet1!$A:$I,Sheet1!$4:$5</definedName>
    <definedName name="QB_BASIS_4" localSheetId="0" hidden="1">Sheet1!$L$3</definedName>
    <definedName name="QB_COLUMN_59200" localSheetId="0" hidden="1">Sheet1!$J$5</definedName>
    <definedName name="QB_COLUMN_64420" localSheetId="0" hidden="1">Sheet1!$L$5</definedName>
    <definedName name="QB_COLUMN_76210" localSheetId="0" hidden="1">Sheet1!$K$5</definedName>
    <definedName name="QB_COMPANY_0" localSheetId="0" hidden="1">Sheet1!$A$1</definedName>
    <definedName name="QB_DATA_0" localSheetId="0" hidden="1">Sheet1!$10:$10,Sheet1!$11:$11,Sheet1!$14:$14,Sheet1!$15:$15,Sheet1!$18:$18,Sheet1!$19:$19,Sheet1!$22:$22,Sheet1!$23:$23,Sheet1!$26:$26,Sheet1!$27:$27,Sheet1!$30:$30,Sheet1!$31:$31,Sheet1!$34:$34,Sheet1!$35:$35,Sheet1!$37:$37,Sheet1!$43:$43</definedName>
    <definedName name="QB_DATA_1" localSheetId="0" hidden="1">Sheet1!$44:$44,Sheet1!$45:$45,Sheet1!$46:$46,Sheet1!$52:$52,Sheet1!$53:$53,Sheet1!$54:$54,Sheet1!$55:$55,Sheet1!$56:$56,Sheet1!$57:$57,Sheet1!$60:$60,Sheet1!$61:$61,Sheet1!$64:$64,Sheet1!$65:$65,Sheet1!$68:$68,Sheet1!$69:$69,Sheet1!$70:$70</definedName>
    <definedName name="QB_DATA_2" localSheetId="0" hidden="1">Sheet1!$74:$74,Sheet1!$75:$75,Sheet1!$76:$76,Sheet1!$77:$77,Sheet1!$78:$78,Sheet1!$81:$81,Sheet1!$85:$85,Sheet1!$86:$86,Sheet1!$87:$87,Sheet1!$88:$88,Sheet1!$90:$90,Sheet1!$95:$95,Sheet1!$96:$96,Sheet1!$97:$97,Sheet1!$98:$98,Sheet1!$100:$100</definedName>
    <definedName name="QB_DATA_3" localSheetId="0" hidden="1">Sheet1!$101:$101,Sheet1!$102:$102,Sheet1!$108:$108,Sheet1!$109:$109,Sheet1!$110:$110,Sheet1!$111:$111,Sheet1!$113:$113,Sheet1!$114:$114,Sheet1!$115:$115,Sheet1!$118:$118,Sheet1!$121:$121,Sheet1!$122:$122,Sheet1!$123:$123,Sheet1!$124:$124,Sheet1!$125:$125,Sheet1!$126:$126</definedName>
    <definedName name="QB_DATA_4" localSheetId="0" hidden="1">Sheet1!$129:$129,Sheet1!$131:$131,Sheet1!$132:$132,Sheet1!$138:$138,Sheet1!$141:$141,Sheet1!$144:$144</definedName>
    <definedName name="QB_DATE_1" localSheetId="0" hidden="1">Sheet1!$L$2</definedName>
    <definedName name="QB_FORMULA_0" localSheetId="0" hidden="1">Sheet1!$L$10,Sheet1!$L$11,Sheet1!$J$12,Sheet1!$K$12,Sheet1!$L$12,Sheet1!$L$14,Sheet1!$L$15,Sheet1!$J$16,Sheet1!$K$16,Sheet1!$L$16,Sheet1!$L$18,Sheet1!$L$19,Sheet1!$J$20,Sheet1!$K$20,Sheet1!$L$20,Sheet1!$L$22</definedName>
    <definedName name="QB_FORMULA_1" localSheetId="0" hidden="1">Sheet1!$L$23,Sheet1!$J$24,Sheet1!$K$24,Sheet1!$L$24,Sheet1!$L$26,Sheet1!$L$27,Sheet1!$J$28,Sheet1!$K$28,Sheet1!$L$28,Sheet1!$L$30,Sheet1!$L$31,Sheet1!$J$32,Sheet1!$K$32,Sheet1!$L$32,Sheet1!$L$34,Sheet1!$L$35</definedName>
    <definedName name="QB_FORMULA_10" localSheetId="0" hidden="1">Sheet1!$L$135,Sheet1!$L$138,Sheet1!$L$141,Sheet1!$J$142,Sheet1!$K$142,Sheet1!$L$142,Sheet1!$L$144,Sheet1!$J$145,Sheet1!$K$145,Sheet1!$L$145,Sheet1!$J$146,Sheet1!$K$146,Sheet1!$L$146,Sheet1!$J$147,Sheet1!$K$147,Sheet1!$L$147</definedName>
    <definedName name="QB_FORMULA_11" localSheetId="0" hidden="1">Sheet1!$J$148,Sheet1!$K$148,Sheet1!$L$148,Sheet1!$J$149,Sheet1!$K$149,Sheet1!$L$149</definedName>
    <definedName name="QB_FORMULA_2" localSheetId="0" hidden="1">Sheet1!$J$36,Sheet1!$K$36,Sheet1!$L$36,Sheet1!$L$37,Sheet1!$J$38,Sheet1!$K$38,Sheet1!$L$38,Sheet1!$J$39,Sheet1!$K$39,Sheet1!$L$39,Sheet1!$J$40,Sheet1!$K$40,Sheet1!$L$40,Sheet1!$L$43,Sheet1!$L$44,Sheet1!$L$45</definedName>
    <definedName name="QB_FORMULA_3" localSheetId="0" hidden="1">Sheet1!$L$46,Sheet1!$J$47,Sheet1!$K$47,Sheet1!$L$47,Sheet1!$L$52,Sheet1!$L$53,Sheet1!$L$54,Sheet1!$L$55,Sheet1!$L$56,Sheet1!$L$57,Sheet1!$J$58,Sheet1!$K$58,Sheet1!$L$58,Sheet1!$L$60,Sheet1!$L$61,Sheet1!$J$62</definedName>
    <definedName name="QB_FORMULA_4" localSheetId="0" hidden="1">Sheet1!$K$62,Sheet1!$L$62,Sheet1!$L$64,Sheet1!$L$65,Sheet1!$J$66,Sheet1!$K$66,Sheet1!$L$66,Sheet1!$L$68,Sheet1!$L$69,Sheet1!$L$70,Sheet1!$J$71,Sheet1!$K$71,Sheet1!$L$71,Sheet1!$J$72,Sheet1!$K$72,Sheet1!$L$72</definedName>
    <definedName name="QB_FORMULA_5" localSheetId="0" hidden="1">Sheet1!$L$74,Sheet1!$L$75,Sheet1!$L$76,Sheet1!$L$77,Sheet1!$L$78,Sheet1!$J$79,Sheet1!$K$79,Sheet1!$L$79,Sheet1!$L$81,Sheet1!$J$82,Sheet1!$K$82,Sheet1!$L$82,Sheet1!$L$85,Sheet1!$L$86,Sheet1!$L$87,Sheet1!$L$88</definedName>
    <definedName name="QB_FORMULA_6" localSheetId="0" hidden="1">Sheet1!$J$89,Sheet1!$K$89,Sheet1!$L$89,Sheet1!$L$90,Sheet1!$J$91,Sheet1!$K$91,Sheet1!$L$91,Sheet1!$J$92,Sheet1!$K$92,Sheet1!$L$92,Sheet1!$L$95,Sheet1!$L$96,Sheet1!$L$97,Sheet1!$L$98,Sheet1!$L$100,Sheet1!$L$101</definedName>
    <definedName name="QB_FORMULA_7" localSheetId="0" hidden="1">Sheet1!$L$102,Sheet1!$J$103,Sheet1!$K$103,Sheet1!$L$103,Sheet1!$J$104,Sheet1!$K$104,Sheet1!$L$104,Sheet1!$J$105,Sheet1!$K$105,Sheet1!$L$105,Sheet1!$L$108,Sheet1!$L$109,Sheet1!$L$110,Sheet1!$L$111,Sheet1!$J$112,Sheet1!$K$112</definedName>
    <definedName name="QB_FORMULA_8" localSheetId="0" hidden="1">Sheet1!$L$112,Sheet1!$L$113,Sheet1!$L$114,Sheet1!$L$115,Sheet1!$J$116,Sheet1!$K$116,Sheet1!$L$116,Sheet1!$L$118,Sheet1!$J$119,Sheet1!$K$119,Sheet1!$L$119,Sheet1!$L$121,Sheet1!$L$122,Sheet1!$L$123,Sheet1!$L$124,Sheet1!$L$125</definedName>
    <definedName name="QB_FORMULA_9" localSheetId="0" hidden="1">Sheet1!$J$127,Sheet1!$K$127,Sheet1!$L$127,Sheet1!$J$128,Sheet1!$K$128,Sheet1!$L$128,Sheet1!$L$131,Sheet1!$L$132,Sheet1!$J$133,Sheet1!$K$133,Sheet1!$L$133,Sheet1!$J$134,Sheet1!$K$134,Sheet1!$L$134,Sheet1!$J$135,Sheet1!$K$135</definedName>
    <definedName name="QB_ROW_100260" localSheetId="0" hidden="1">Sheet1!$G$11</definedName>
    <definedName name="QB_ROW_102260" localSheetId="0" hidden="1">Sheet1!$G$14</definedName>
    <definedName name="QB_ROW_103260" localSheetId="0" hidden="1">Sheet1!$G$15</definedName>
    <definedName name="QB_ROW_108260" localSheetId="0" hidden="1">Sheet1!$G$18</definedName>
    <definedName name="QB_ROW_109260" localSheetId="0" hidden="1">Sheet1!$G$19</definedName>
    <definedName name="QB_ROW_112260" localSheetId="0" hidden="1">Sheet1!$G$22</definedName>
    <definedName name="QB_ROW_113260" localSheetId="0" hidden="1">Sheet1!$G$23</definedName>
    <definedName name="QB_ROW_115260" localSheetId="0" hidden="1">Sheet1!$G$34</definedName>
    <definedName name="QB_ROW_116070" localSheetId="0" hidden="1">Sheet1!$H$51</definedName>
    <definedName name="QB_ROW_116370" localSheetId="0" hidden="1">Sheet1!$H$58</definedName>
    <definedName name="QB_ROW_117070" localSheetId="0" hidden="1">Sheet1!$H$59</definedName>
    <definedName name="QB_ROW_117370" localSheetId="0" hidden="1">Sheet1!$H$62</definedName>
    <definedName name="QB_ROW_119070" localSheetId="0" hidden="1">Sheet1!$H$99</definedName>
    <definedName name="QB_ROW_119370" localSheetId="0" hidden="1">Sheet1!$H$103</definedName>
    <definedName name="QB_ROW_120070" localSheetId="0" hidden="1">Sheet1!$H$67</definedName>
    <definedName name="QB_ROW_120370" localSheetId="0" hidden="1">Sheet1!$H$71</definedName>
    <definedName name="QB_ROW_121070" localSheetId="0" hidden="1">Sheet1!$H$84</definedName>
    <definedName name="QB_ROW_121370" localSheetId="0" hidden="1">Sheet1!$H$89</definedName>
    <definedName name="QB_ROW_153050" localSheetId="0" hidden="1">Sheet1!$F$25</definedName>
    <definedName name="QB_ROW_153350" localSheetId="0" hidden="1">Sheet1!$F$28</definedName>
    <definedName name="QB_ROW_156240" localSheetId="0" hidden="1">Sheet1!$E$129</definedName>
    <definedName name="QB_ROW_172060" localSheetId="0" hidden="1">Sheet1!$G$80</definedName>
    <definedName name="QB_ROW_172360" localSheetId="0" hidden="1">Sheet1!$G$82</definedName>
    <definedName name="QB_ROW_173050" localSheetId="0" hidden="1">Sheet1!$F$117</definedName>
    <definedName name="QB_ROW_173350" localSheetId="0" hidden="1">Sheet1!$F$119</definedName>
    <definedName name="QB_ROW_174050" localSheetId="0" hidden="1">Sheet1!$F$120</definedName>
    <definedName name="QB_ROW_174350" localSheetId="0" hidden="1">Sheet1!$F$127</definedName>
    <definedName name="QB_ROW_175250" localSheetId="0" hidden="1">Sheet1!$F$45</definedName>
    <definedName name="QB_ROW_18301" localSheetId="0" hidden="1">Sheet1!$A$149</definedName>
    <definedName name="QB_ROW_187070" localSheetId="0" hidden="1">Sheet1!$H$63</definedName>
    <definedName name="QB_ROW_187370" localSheetId="0" hidden="1">Sheet1!$H$66</definedName>
    <definedName name="QB_ROW_188270" localSheetId="0" hidden="1">Sheet1!$H$90</definedName>
    <definedName name="QB_ROW_19011" localSheetId="0" hidden="1">Sheet1!$B$6</definedName>
    <definedName name="QB_ROW_19311" localSheetId="0" hidden="1">Sheet1!$B$135</definedName>
    <definedName name="QB_ROW_20031" localSheetId="0" hidden="1">Sheet1!$D$7</definedName>
    <definedName name="QB_ROW_20331" localSheetId="0" hidden="1">Sheet1!$D$39</definedName>
    <definedName name="QB_ROW_21031" localSheetId="0" hidden="1">Sheet1!$D$41</definedName>
    <definedName name="QB_ROW_210350" localSheetId="0" hidden="1">Sheet1!$F$37</definedName>
    <definedName name="QB_ROW_21331" localSheetId="0" hidden="1">Sheet1!$D$134</definedName>
    <definedName name="QB_ROW_22011" localSheetId="0" hidden="1">Sheet1!$B$136</definedName>
    <definedName name="QB_ROW_22311" localSheetId="0" hidden="1">Sheet1!$B$148</definedName>
    <definedName name="QB_ROW_229270" localSheetId="0" hidden="1">Sheet1!$H$109</definedName>
    <definedName name="QB_ROW_231260" localSheetId="0" hidden="1">Sheet1!$G$26</definedName>
    <definedName name="QB_ROW_24021" localSheetId="0" hidden="1">Sheet1!$C$137</definedName>
    <definedName name="QB_ROW_24321" localSheetId="0" hidden="1">Sheet1!$C$147</definedName>
    <definedName name="QB_ROW_253050" localSheetId="0" hidden="1">Sheet1!$F$29</definedName>
    <definedName name="QB_ROW_253350" localSheetId="0" hidden="1">Sheet1!$F$32</definedName>
    <definedName name="QB_ROW_256260" localSheetId="0" hidden="1">Sheet1!$G$118</definedName>
    <definedName name="QB_ROW_258260" localSheetId="0" hidden="1">Sheet1!$G$121</definedName>
    <definedName name="QB_ROW_259260" localSheetId="0" hidden="1">Sheet1!$G$122</definedName>
    <definedName name="QB_ROW_260270" localSheetId="0" hidden="1">Sheet1!$H$74</definedName>
    <definedName name="QB_ROW_261270" localSheetId="0" hidden="1">Sheet1!$H$75</definedName>
    <definedName name="QB_ROW_262270" localSheetId="0" hidden="1">Sheet1!$H$76</definedName>
    <definedName name="QB_ROW_265250" localSheetId="0" hidden="1">Sheet1!$F$131</definedName>
    <definedName name="QB_ROW_267250" localSheetId="0" hidden="1">Sheet1!$F$132</definedName>
    <definedName name="QB_ROW_273270" localSheetId="0" hidden="1">Sheet1!$H$108</definedName>
    <definedName name="QB_ROW_274280" localSheetId="0" hidden="1">Sheet1!$I$85</definedName>
    <definedName name="QB_ROW_275280" localSheetId="0" hidden="1">Sheet1!$I$86</definedName>
    <definedName name="QB_ROW_276280" localSheetId="0" hidden="1">Sheet1!$I$87</definedName>
    <definedName name="QB_ROW_277280" localSheetId="0" hidden="1">Sheet1!$I$88</definedName>
    <definedName name="QB_ROW_279280" localSheetId="0" hidden="1">Sheet1!$I$54</definedName>
    <definedName name="QB_ROW_280280" localSheetId="0" hidden="1">Sheet1!$I$53</definedName>
    <definedName name="QB_ROW_281280" localSheetId="0" hidden="1">Sheet1!$I$55</definedName>
    <definedName name="QB_ROW_283280" localSheetId="0" hidden="1">Sheet1!$I$60</definedName>
    <definedName name="QB_ROW_286280" localSheetId="0" hidden="1">Sheet1!$I$100</definedName>
    <definedName name="QB_ROW_287280" localSheetId="0" hidden="1">Sheet1!$I$101</definedName>
    <definedName name="QB_ROW_290280" localSheetId="0" hidden="1">Sheet1!$I$68</definedName>
    <definedName name="QB_ROW_291280" localSheetId="0" hidden="1">Sheet1!$I$69</definedName>
    <definedName name="QB_ROW_294280" localSheetId="0" hidden="1">Sheet1!$I$64</definedName>
    <definedName name="QB_ROW_303280" localSheetId="0" hidden="1">Sheet1!$I$56</definedName>
    <definedName name="QB_ROW_304270" localSheetId="0" hidden="1">Sheet1!$H$81</definedName>
    <definedName name="QB_ROW_313260" localSheetId="0" hidden="1">Sheet1!$G$30</definedName>
    <definedName name="QB_ROW_314260" localSheetId="0" hidden="1">Sheet1!$G$31</definedName>
    <definedName name="QB_ROW_315280" localSheetId="0" hidden="1">Sheet1!$I$65</definedName>
    <definedName name="QB_ROW_371270" localSheetId="0" hidden="1">Sheet1!$H$110</definedName>
    <definedName name="QB_ROW_372270" localSheetId="0" hidden="1">Sheet1!$H$96</definedName>
    <definedName name="QB_ROW_373280" localSheetId="0" hidden="1">Sheet1!$I$57</definedName>
    <definedName name="QB_ROW_374280" localSheetId="0" hidden="1">Sheet1!$I$61</definedName>
    <definedName name="QB_ROW_412260" localSheetId="0" hidden="1">Sheet1!$G$35</definedName>
    <definedName name="QB_ROW_431270" localSheetId="0" hidden="1">Sheet1!$H$111</definedName>
    <definedName name="QB_ROW_432270" localSheetId="0" hidden="1">Sheet1!$H$97</definedName>
    <definedName name="QB_ROW_433280" localSheetId="0" hidden="1">Sheet1!$I$102</definedName>
    <definedName name="QB_ROW_439270" localSheetId="0" hidden="1">Sheet1!$H$98</definedName>
    <definedName name="QB_ROW_444260" localSheetId="0" hidden="1">Sheet1!$G$123</definedName>
    <definedName name="QB_ROW_445260" localSheetId="0" hidden="1">Sheet1!$G$124</definedName>
    <definedName name="QB_ROW_446260" localSheetId="0" hidden="1">Sheet1!$G$114</definedName>
    <definedName name="QB_ROW_449260" localSheetId="0" hidden="1">Sheet1!$G$115</definedName>
    <definedName name="QB_ROW_451260" localSheetId="0" hidden="1">Sheet1!$G$125</definedName>
    <definedName name="QB_ROW_452260" localSheetId="0" hidden="1">Sheet1!$G$126</definedName>
    <definedName name="QB_ROW_462280" localSheetId="0" hidden="1">Sheet1!$I$52</definedName>
    <definedName name="QB_ROW_481260" localSheetId="0" hidden="1">Sheet1!$G$27</definedName>
    <definedName name="QB_ROW_497270" localSheetId="0" hidden="1">Sheet1!$H$77</definedName>
    <definedName name="QB_ROW_499030" localSheetId="0" hidden="1">Sheet1!$D$139</definedName>
    <definedName name="QB_ROW_499330" localSheetId="0" hidden="1">Sheet1!$D$146</definedName>
    <definedName name="QB_ROW_500040" localSheetId="0" hidden="1">Sheet1!$E$140</definedName>
    <definedName name="QB_ROW_500340" localSheetId="0" hidden="1">Sheet1!$E$142</definedName>
    <definedName name="QB_ROW_506250" localSheetId="0" hidden="1">Sheet1!$F$46</definedName>
    <definedName name="QB_ROW_509270" localSheetId="0" hidden="1">Sheet1!$H$95</definedName>
    <definedName name="QB_ROW_515280" localSheetId="0" hidden="1">Sheet1!$I$70</definedName>
    <definedName name="QB_ROW_521260" localSheetId="0" hidden="1">Sheet1!$G$113</definedName>
    <definedName name="QB_ROW_525250" localSheetId="0" hidden="1">Sheet1!$F$44</definedName>
    <definedName name="QB_ROW_532270" localSheetId="0" hidden="1">Sheet1!$H$78</definedName>
    <definedName name="QB_ROW_545250" localSheetId="0" hidden="1">Sheet1!$F$144</definedName>
    <definedName name="QB_ROW_546250" localSheetId="0" hidden="1">Sheet1!$F$141</definedName>
    <definedName name="QB_ROW_65230" localSheetId="0" hidden="1">Sheet1!$D$138</definedName>
    <definedName name="QB_ROW_66040" localSheetId="0" hidden="1">Sheet1!$E$143</definedName>
    <definedName name="QB_ROW_66340" localSheetId="0" hidden="1">Sheet1!$E$145</definedName>
    <definedName name="QB_ROW_69040" localSheetId="0" hidden="1">Sheet1!$E$8</definedName>
    <definedName name="QB_ROW_69340" localSheetId="0" hidden="1">Sheet1!$E$38</definedName>
    <definedName name="QB_ROW_70050" localSheetId="0" hidden="1">Sheet1!$F$9</definedName>
    <definedName name="QB_ROW_70350" localSheetId="0" hidden="1">Sheet1!$F$12</definedName>
    <definedName name="QB_ROW_71050" localSheetId="0" hidden="1">Sheet1!$F$13</definedName>
    <definedName name="QB_ROW_71350" localSheetId="0" hidden="1">Sheet1!$F$16</definedName>
    <definedName name="QB_ROW_73050" localSheetId="0" hidden="1">Sheet1!$F$17</definedName>
    <definedName name="QB_ROW_73350" localSheetId="0" hidden="1">Sheet1!$F$20</definedName>
    <definedName name="QB_ROW_74050" localSheetId="0" hidden="1">Sheet1!$F$21</definedName>
    <definedName name="QB_ROW_74350" localSheetId="0" hidden="1">Sheet1!$F$24</definedName>
    <definedName name="QB_ROW_75050" localSheetId="0" hidden="1">Sheet1!$F$33</definedName>
    <definedName name="QB_ROW_75350" localSheetId="0" hidden="1">Sheet1!$F$36</definedName>
    <definedName name="QB_ROW_76040" localSheetId="0" hidden="1">Sheet1!$E$48</definedName>
    <definedName name="QB_ROW_76340" localSheetId="0" hidden="1">Sheet1!$E$128</definedName>
    <definedName name="QB_ROW_77040" localSheetId="0" hidden="1">Sheet1!$E$42</definedName>
    <definedName name="QB_ROW_77340" localSheetId="0" hidden="1">Sheet1!$E$47</definedName>
    <definedName name="QB_ROW_79050" localSheetId="0" hidden="1">Sheet1!$F$106</definedName>
    <definedName name="QB_ROW_79350" localSheetId="0" hidden="1">Sheet1!$F$116</definedName>
    <definedName name="QB_ROW_81050" localSheetId="0" hidden="1">Sheet1!$F$93</definedName>
    <definedName name="QB_ROW_81350" localSheetId="0" hidden="1">Sheet1!$F$105</definedName>
    <definedName name="QB_ROW_82050" localSheetId="0" hidden="1">Sheet1!$F$49</definedName>
    <definedName name="QB_ROW_82350" localSheetId="0" hidden="1">Sheet1!$F$92</definedName>
    <definedName name="QB_ROW_83250" localSheetId="0" hidden="1">Sheet1!$F$43</definedName>
    <definedName name="QB_ROW_85060" localSheetId="0" hidden="1">Sheet1!$G$107</definedName>
    <definedName name="QB_ROW_85360" localSheetId="0" hidden="1">Sheet1!$G$112</definedName>
    <definedName name="QB_ROW_86321" localSheetId="0" hidden="1">Sheet1!$C$40</definedName>
    <definedName name="QB_ROW_91060" localSheetId="0" hidden="1">Sheet1!$G$94</definedName>
    <definedName name="QB_ROW_91360" localSheetId="0" hidden="1">Sheet1!$G$104</definedName>
    <definedName name="QB_ROW_92060" localSheetId="0" hidden="1">Sheet1!$G$50</definedName>
    <definedName name="QB_ROW_92360" localSheetId="0" hidden="1">Sheet1!$G$72</definedName>
    <definedName name="QB_ROW_93060" localSheetId="0" hidden="1">Sheet1!$G$73</definedName>
    <definedName name="QB_ROW_93360" localSheetId="0" hidden="1">Sheet1!$G$79</definedName>
    <definedName name="QB_ROW_94060" localSheetId="0" hidden="1">Sheet1!$G$83</definedName>
    <definedName name="QB_ROW_94360" localSheetId="0" hidden="1">Sheet1!$G$91</definedName>
    <definedName name="QB_ROW_98040" localSheetId="0" hidden="1">Sheet1!$E$130</definedName>
    <definedName name="QB_ROW_98340" localSheetId="0" hidden="1">Sheet1!$E$133</definedName>
    <definedName name="QB_ROW_99260" localSheetId="0" hidden="1">Sheet1!$G$10</definedName>
    <definedName name="QB_SUBTITLE_3" localSheetId="0" hidden="1">Sheet1!$A$3</definedName>
    <definedName name="QB_TIME_5" localSheetId="0" hidden="1">Sheet1!$L$1</definedName>
    <definedName name="QB_TITLE_2" localSheetId="0" hidden="1">Sheet1!$A$2</definedName>
    <definedName name="QBCANSUPPORTUPDATE" localSheetId="0">TRUE</definedName>
    <definedName name="QBCOMPANYFILENAME" localSheetId="0">"\\greenvhcolorado\qbdata_gipa$\Green Island Power Authority.QBW"</definedName>
    <definedName name="QBENDDATE" localSheetId="0">20260531</definedName>
    <definedName name="QBHEADERSONSCREEN" localSheetId="0">TRUE</definedName>
    <definedName name="QBMETADATASIZE" localSheetId="0">6146</definedName>
    <definedName name="QBPRESERVECOLOR" localSheetId="0">TRUE</definedName>
    <definedName name="QBPRESERVEFONT" localSheetId="0">TRUE</definedName>
    <definedName name="QBPRESERVEROWHEIGHT" localSheetId="0">TRUE</definedName>
    <definedName name="QBPRESERVESPACE" localSheetId="0">FALSE</definedName>
    <definedName name="QBREPORTCOLAXIS" localSheetId="0">0</definedName>
    <definedName name="QBREPORTCOMPANYID" localSheetId="0">"b0c0e4f51f00479a9365013df6c2c4b9"</definedName>
    <definedName name="QBREPORTCOMPARECOL_ANNUALBUDGET" localSheetId="0">FALSE</definedName>
    <definedName name="QBREPORTCOMPARECOL_AVGCOGS" localSheetId="0">FALSE</definedName>
    <definedName name="QBREPORTCOMPARECOL_AVGPRICE" localSheetId="0">FALSE</definedName>
    <definedName name="QBREPORTCOMPARECOL_BUDDIFF" localSheetId="0">FALSE</definedName>
    <definedName name="QBREPORTCOMPARECOL_BUDGET" localSheetId="0">TRUE</definedName>
    <definedName name="QBREPORTCOMPARECOL_BUDPCT" localSheetId="0">TRUE</definedName>
    <definedName name="QBREPORTCOMPARECOL_COGS" localSheetId="0">FALSE</definedName>
    <definedName name="QBREPORTCOMPARECOL_EXCLUDEAMOUNT" localSheetId="0">FALSE</definedName>
    <definedName name="QBREPORTCOMPARECOL_EXCLUDECURPERIOD" localSheetId="0">FALSE</definedName>
    <definedName name="QBREPORTCOMPARECOL_FORECAST" localSheetId="0">FALSE</definedName>
    <definedName name="QBREPORTCOMPARECOL_GROSSMARGIN" localSheetId="0">FALSE</definedName>
    <definedName name="QBREPORTCOMPARECOL_GROSSMARGINPCT" localSheetId="0">FALSE</definedName>
    <definedName name="QBREPORTCOMPARECOL_HOURS" localSheetId="0">FALSE</definedName>
    <definedName name="QBREPORTCOMPARECOL_PCTCOL" localSheetId="0">FALSE</definedName>
    <definedName name="QBREPORTCOMPARECOL_PCTEXPENSE" localSheetId="0">FALSE</definedName>
    <definedName name="QBREPORTCOMPARECOL_PCTINCOME" localSheetId="0">FALSE</definedName>
    <definedName name="QBREPORTCOMPARECOL_PCTOFSALES" localSheetId="0">FALSE</definedName>
    <definedName name="QBREPORTCOMPARECOL_PCTROW" localSheetId="0">FALSE</definedName>
    <definedName name="QBREPORTCOMPARECOL_PPDIFF" localSheetId="0">FALSE</definedName>
    <definedName name="QBREPORTCOMPARECOL_PPPCT" localSheetId="0">FALSE</definedName>
    <definedName name="QBREPORTCOMPARECOL_PREVPERIOD" localSheetId="0">FALSE</definedName>
    <definedName name="QBREPORTCOMPARECOL_PREVYEAR" localSheetId="0">FALSE</definedName>
    <definedName name="QBREPORTCOMPARECOL_PYDIFF" localSheetId="0">FALSE</definedName>
    <definedName name="QBREPORTCOMPARECOL_PYPCT" localSheetId="0">FALSE</definedName>
    <definedName name="QBREPORTCOMPARECOL_QTY" localSheetId="0">FALSE</definedName>
    <definedName name="QBREPORTCOMPARECOL_RATE" localSheetId="0">FALSE</definedName>
    <definedName name="QBREPORTCOMPARECOL_TRIPBILLEDMILES" localSheetId="0">FALSE</definedName>
    <definedName name="QBREPORTCOMPARECOL_TRIPBILLINGAMOUNT" localSheetId="0">FALSE</definedName>
    <definedName name="QBREPORTCOMPARECOL_TRIPMILES" localSheetId="0">FALSE</definedName>
    <definedName name="QBREPORTCOMPARECOL_TRIPNOTBILLABLEMILES" localSheetId="0">FALSE</definedName>
    <definedName name="QBREPORTCOMPARECOL_TRIPTAXDEDUCTIBLEAMOUNT" localSheetId="0">FALSE</definedName>
    <definedName name="QBREPORTCOMPARECOL_TRIPUNBILLEDMILES" localSheetId="0">FALSE</definedName>
    <definedName name="QBREPORTCOMPARECOL_YTD" localSheetId="0">FALSE</definedName>
    <definedName name="QBREPORTCOMPARECOL_YTDBUDGET" localSheetId="0">FALSE</definedName>
    <definedName name="QBREPORTCOMPARECOL_YTDPCT" localSheetId="0">FALSE</definedName>
    <definedName name="QBREPORTROWAXIS" localSheetId="0">11</definedName>
    <definedName name="QBREPORTSUBCOLAXIS" localSheetId="0">24</definedName>
    <definedName name="QBREPORTTYPE" localSheetId="0">288</definedName>
    <definedName name="QBROWHEADERS" localSheetId="0">9</definedName>
    <definedName name="QBSTARTDATE" localSheetId="0">20250601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109" i="1" l="1"/>
  <c r="J144" i="1"/>
  <c r="J141" i="1"/>
  <c r="L126" i="1"/>
  <c r="K148" i="1" l="1"/>
  <c r="K147" i="1"/>
  <c r="K146" i="1"/>
  <c r="K145" i="1"/>
  <c r="J145" i="1"/>
  <c r="J146" i="1" s="1"/>
  <c r="J147" i="1" s="1"/>
  <c r="L144" i="1"/>
  <c r="K142" i="1"/>
  <c r="J142" i="1"/>
  <c r="L142" i="1" s="1"/>
  <c r="L141" i="1"/>
  <c r="L138" i="1"/>
  <c r="L133" i="1"/>
  <c r="K133" i="1"/>
  <c r="J133" i="1"/>
  <c r="L132" i="1"/>
  <c r="L131" i="1"/>
  <c r="K127" i="1"/>
  <c r="K128" i="1" s="1"/>
  <c r="J127" i="1"/>
  <c r="L125" i="1"/>
  <c r="L124" i="1"/>
  <c r="L123" i="1"/>
  <c r="L122" i="1"/>
  <c r="L121" i="1"/>
  <c r="L119" i="1"/>
  <c r="K119" i="1"/>
  <c r="J119" i="1"/>
  <c r="L118" i="1"/>
  <c r="K116" i="1"/>
  <c r="L115" i="1"/>
  <c r="L114" i="1"/>
  <c r="L113" i="1"/>
  <c r="K112" i="1"/>
  <c r="J112" i="1"/>
  <c r="J116" i="1" s="1"/>
  <c r="L111" i="1"/>
  <c r="L110" i="1"/>
  <c r="L109" i="1"/>
  <c r="L108" i="1"/>
  <c r="L105" i="1"/>
  <c r="K105" i="1"/>
  <c r="J105" i="1"/>
  <c r="L104" i="1"/>
  <c r="K104" i="1"/>
  <c r="J104" i="1"/>
  <c r="L103" i="1"/>
  <c r="K103" i="1"/>
  <c r="J103" i="1"/>
  <c r="L102" i="1"/>
  <c r="L101" i="1"/>
  <c r="L100" i="1"/>
  <c r="L98" i="1"/>
  <c r="L97" i="1"/>
  <c r="L96" i="1"/>
  <c r="L95" i="1"/>
  <c r="K92" i="1"/>
  <c r="J92" i="1"/>
  <c r="L92" i="1" s="1"/>
  <c r="K91" i="1"/>
  <c r="J91" i="1"/>
  <c r="L91" i="1" s="1"/>
  <c r="L90" i="1"/>
  <c r="L89" i="1"/>
  <c r="K89" i="1"/>
  <c r="J89" i="1"/>
  <c r="L88" i="1"/>
  <c r="L87" i="1"/>
  <c r="L86" i="1"/>
  <c r="L85" i="1"/>
  <c r="L82" i="1"/>
  <c r="K82" i="1"/>
  <c r="J82" i="1"/>
  <c r="L81" i="1"/>
  <c r="L79" i="1"/>
  <c r="K79" i="1"/>
  <c r="J79" i="1"/>
  <c r="L78" i="1"/>
  <c r="L77" i="1"/>
  <c r="L76" i="1"/>
  <c r="L75" i="1"/>
  <c r="L74" i="1"/>
  <c r="L72" i="1"/>
  <c r="K72" i="1"/>
  <c r="J72" i="1"/>
  <c r="L71" i="1"/>
  <c r="K71" i="1"/>
  <c r="J71" i="1"/>
  <c r="L70" i="1"/>
  <c r="L69" i="1"/>
  <c r="L68" i="1"/>
  <c r="L66" i="1"/>
  <c r="K66" i="1"/>
  <c r="J66" i="1"/>
  <c r="L65" i="1"/>
  <c r="L64" i="1"/>
  <c r="L62" i="1"/>
  <c r="K62" i="1"/>
  <c r="J62" i="1"/>
  <c r="L61" i="1"/>
  <c r="L60" i="1"/>
  <c r="L58" i="1"/>
  <c r="K58" i="1"/>
  <c r="J58" i="1"/>
  <c r="L57" i="1"/>
  <c r="L56" i="1"/>
  <c r="L55" i="1"/>
  <c r="L54" i="1"/>
  <c r="L53" i="1"/>
  <c r="L52" i="1"/>
  <c r="L47" i="1"/>
  <c r="K47" i="1"/>
  <c r="J47" i="1"/>
  <c r="L46" i="1"/>
  <c r="L45" i="1"/>
  <c r="L44" i="1"/>
  <c r="L43" i="1"/>
  <c r="K40" i="1"/>
  <c r="K39" i="1"/>
  <c r="K38" i="1"/>
  <c r="J38" i="1"/>
  <c r="L38" i="1" s="1"/>
  <c r="L37" i="1"/>
  <c r="L36" i="1"/>
  <c r="K36" i="1"/>
  <c r="J36" i="1"/>
  <c r="L35" i="1"/>
  <c r="L34" i="1"/>
  <c r="L32" i="1"/>
  <c r="K32" i="1"/>
  <c r="J32" i="1"/>
  <c r="L31" i="1"/>
  <c r="L30" i="1"/>
  <c r="L28" i="1"/>
  <c r="K28" i="1"/>
  <c r="J28" i="1"/>
  <c r="L27" i="1"/>
  <c r="L26" i="1"/>
  <c r="L24" i="1"/>
  <c r="K24" i="1"/>
  <c r="J24" i="1"/>
  <c r="L23" i="1"/>
  <c r="L22" i="1"/>
  <c r="L20" i="1"/>
  <c r="K20" i="1"/>
  <c r="J20" i="1"/>
  <c r="L19" i="1"/>
  <c r="L18" i="1"/>
  <c r="L16" i="1"/>
  <c r="K16" i="1"/>
  <c r="J16" i="1"/>
  <c r="L15" i="1"/>
  <c r="L14" i="1"/>
  <c r="L12" i="1"/>
  <c r="K12" i="1"/>
  <c r="J12" i="1"/>
  <c r="L11" i="1"/>
  <c r="L10" i="1"/>
  <c r="J128" i="1" l="1"/>
  <c r="J134" i="1" s="1"/>
  <c r="L116" i="1"/>
  <c r="L112" i="1"/>
  <c r="L145" i="1"/>
  <c r="J148" i="1"/>
  <c r="L148" i="1" s="1"/>
  <c r="L147" i="1"/>
  <c r="L146" i="1"/>
  <c r="K134" i="1"/>
  <c r="L127" i="1"/>
  <c r="J39" i="1"/>
  <c r="L128" i="1" l="1"/>
  <c r="L134" i="1"/>
  <c r="K135" i="1"/>
  <c r="K149" i="1" s="1"/>
  <c r="L39" i="1"/>
  <c r="J40" i="1"/>
  <c r="J135" i="1" l="1"/>
  <c r="L40" i="1"/>
  <c r="L135" i="1" l="1"/>
  <c r="J149" i="1"/>
  <c r="L149" i="1" s="1"/>
</calcChain>
</file>

<file path=xl/sharedStrings.xml><?xml version="1.0" encoding="utf-8"?>
<sst xmlns="http://schemas.openxmlformats.org/spreadsheetml/2006/main" count="160" uniqueCount="160">
  <si>
    <t>Green Island Power Authority</t>
  </si>
  <si>
    <t>June 2025 through May 2026</t>
  </si>
  <si>
    <t>Jun '25 - May 26</t>
  </si>
  <si>
    <t>Budget</t>
  </si>
  <si>
    <t>% of Budget</t>
  </si>
  <si>
    <t>Ordinary Income/Expense</t>
  </si>
  <si>
    <t>Income</t>
  </si>
  <si>
    <t>E401 · OPERATING REVENUES</t>
  </si>
  <si>
    <t>E601 · RESIDENTIAL SALES</t>
  </si>
  <si>
    <t>E601.1 · RESIDENTIAL SALES</t>
  </si>
  <si>
    <t>E601A · RESIDENTIAL PPA</t>
  </si>
  <si>
    <t>Total E601 · RESIDENTIAL SALES</t>
  </si>
  <si>
    <t>E602 · COMMERCIAL SALES</t>
  </si>
  <si>
    <t>E602.1 · COMMERCIAL SALES</t>
  </si>
  <si>
    <t>E602.A · COMMERCIAL PPA</t>
  </si>
  <si>
    <t>Total E602 · COMMERCIAL SALES</t>
  </si>
  <si>
    <t>E604 · PUBLIC LIGHTING - OPER. MUNI.</t>
  </si>
  <si>
    <t>E604.1 · STREET LIGHTS</t>
  </si>
  <si>
    <t>E604.A · STREET LIGHTS PPA</t>
  </si>
  <si>
    <t>Total E604 · PUBLIC LIGHTING - OPER. MUNI.</t>
  </si>
  <si>
    <t>E606 · OTHER SALES TO OPERATING MUNI.</t>
  </si>
  <si>
    <t>E606.2 · VILLAGE OFFICE</t>
  </si>
  <si>
    <t>E606.2A · VILLAGE OFFICE - PPA</t>
  </si>
  <si>
    <t>Total E606 · OTHER SALES TO OPERATING MUNI.</t>
  </si>
  <si>
    <t>E607 · SALES TO PUBLIC AUTHORITIES</t>
  </si>
  <si>
    <t>E607.1 · Sales to Other Authorities</t>
  </si>
  <si>
    <t>E607.A · Other Authorities - PPA</t>
  </si>
  <si>
    <t>Total E607 · SALES TO PUBLIC AUTHORITIES</t>
  </si>
  <si>
    <t>E622-4 · Late Charges</t>
  </si>
  <si>
    <t>E622.41 · RESIDENTIAL LATE CHARGES</t>
  </si>
  <si>
    <t>E622.42 · COMMERICAL LATE CHARGES</t>
  </si>
  <si>
    <t>Total E622-4 · Late Charges</t>
  </si>
  <si>
    <t>E622 · MISCELLANEOUS REVENUES</t>
  </si>
  <si>
    <t>E622.5 · RECONNECTION FEES</t>
  </si>
  <si>
    <t>E622.8 · Pole attachment revenues</t>
  </si>
  <si>
    <t>Total E622 · MISCELLANEOUS REVENUES</t>
  </si>
  <si>
    <t>E622.2 · INTEREST EARNED</t>
  </si>
  <si>
    <t>Total E401 · OPERATING REVENUES</t>
  </si>
  <si>
    <t>Total Income</t>
  </si>
  <si>
    <t>Gross Profit</t>
  </si>
  <si>
    <t>Expense</t>
  </si>
  <si>
    <t>TOTAL PRODUCTION EXPENSE</t>
  </si>
  <si>
    <t>E721.1 · PURCHASE POWER-NYPA</t>
  </si>
  <si>
    <t>E721.6 · NYISO FP TCC</t>
  </si>
  <si>
    <t>E734 · TRANSMISSION EXPENSES</t>
  </si>
  <si>
    <t>E734.1 · PSC General Assessment</t>
  </si>
  <si>
    <t>Total TOTAL PRODUCTION EXPENSE</t>
  </si>
  <si>
    <t>E402 · OPERATING EXPENSES</t>
  </si>
  <si>
    <t>TOTAL ADMIN &amp; GEN EXPENSES</t>
  </si>
  <si>
    <t>E781 · GNERAL OFFICE SALARIES &amp; EXP.</t>
  </si>
  <si>
    <t>E781.1 · EXECUTIVE DEPARTMENT</t>
  </si>
  <si>
    <t>E781.10 · Other Expenses</t>
  </si>
  <si>
    <t>E781.11 · CHIEF EXEC. OFFICER</t>
  </si>
  <si>
    <t>E781.12 · GIPA BOARD MEMBERS</t>
  </si>
  <si>
    <t>E781.13 · RECORDING SECRETARY</t>
  </si>
  <si>
    <t>E781.19 · TRAINING &amp; TRAVEL</t>
  </si>
  <si>
    <t>E781.20 · LONGEVITY</t>
  </si>
  <si>
    <t>Total E781.1 · EXECUTIVE DEPARTMENT</t>
  </si>
  <si>
    <t>E781.2 · TREASURY AND ACCOUNTING</t>
  </si>
  <si>
    <t>E781.21 · CHIEF FISCAL OFFICER</t>
  </si>
  <si>
    <t>E781.26 · LONGEVITY</t>
  </si>
  <si>
    <t>Total E781.2 · TREASURY AND ACCOUNTING</t>
  </si>
  <si>
    <t>E781.3 · LAW DEPARTMENT - EXPENSES</t>
  </si>
  <si>
    <t>E781.33 · LEGAL FEES</t>
  </si>
  <si>
    <t>E781.36 · Attorney - Salary</t>
  </si>
  <si>
    <t>Total E781.3 · LAW DEPARTMENT - EXPENSES</t>
  </si>
  <si>
    <t>E781.5 · GENERAL OFFICE SUPPLIES</t>
  </si>
  <si>
    <t>E781.51 · OFFICE SUPPLIES</t>
  </si>
  <si>
    <t>E781.52 · PHONES/COMMUNICATIONS</t>
  </si>
  <si>
    <t>E781.55 · COMPUTER AND NETWORK EXPENSE</t>
  </si>
  <si>
    <t>Total E781.5 · GENERAL OFFICE SUPPLIES</t>
  </si>
  <si>
    <t>Total E781 · GNERAL OFFICE SALARIES &amp; EXP.</t>
  </si>
  <si>
    <t>E782 · MANAGEMENT SERVICES</t>
  </si>
  <si>
    <t>E782.1 · AUDITOR</t>
  </si>
  <si>
    <t>E782.2 · CONSULTANT</t>
  </si>
  <si>
    <t>E782.3 · BOND TRUSTEES</t>
  </si>
  <si>
    <t>E782.4 · Payroll Processing</t>
  </si>
  <si>
    <t>E782.6 · Emergency Callmen</t>
  </si>
  <si>
    <t>Total E782 · MANAGEMENT SERVICES</t>
  </si>
  <si>
    <t>E783 · INSURANCE, INJURIES AND DAMAGES</t>
  </si>
  <si>
    <t>E783.1 · DISTRIBUTION SYSTEM</t>
  </si>
  <si>
    <t>Total E783 · INSURANCE, INJURIES AND DAMAGES</t>
  </si>
  <si>
    <t>E785 · OTHER GENERAL EXPENSE</t>
  </si>
  <si>
    <t>E785.1 · EMPL. WELFARE &amp; OTHER EXPENSES</t>
  </si>
  <si>
    <t>E785.11 · HEALTH &amp; MEDICAL EXPS.</t>
  </si>
  <si>
    <t>E785.12 · SOCIAL SEC./MEDICARE</t>
  </si>
  <si>
    <t>E785.13 · NYS RETIREMENT</t>
  </si>
  <si>
    <t>E785.14 · WORKER'S COMP.</t>
  </si>
  <si>
    <t>Total E785.1 · EMPL. WELFARE &amp; OTHER EXPENSES</t>
  </si>
  <si>
    <t>E785.2 · DUES AND ASSOCIATIONS</t>
  </si>
  <si>
    <t>Total E785 · OTHER GENERAL EXPENSE</t>
  </si>
  <si>
    <t>Total TOTAL ADMIN &amp; GEN EXPENSES</t>
  </si>
  <si>
    <t>TOTAL CUSTOMER ACCT &amp; COLL. EXP</t>
  </si>
  <si>
    <t>E761.1 · CONS. ACCT. - OFFICE STAFF</t>
  </si>
  <si>
    <t>E761.10 · Deputy Billing Clerk - LM</t>
  </si>
  <si>
    <t>E761.13 · LONGEVITY</t>
  </si>
  <si>
    <t>E761.14 · Part-time Billing Svcs - JS</t>
  </si>
  <si>
    <t>E761.15 · Billing Clerk - HG</t>
  </si>
  <si>
    <t>E761.3 · CONSUMER BILLING</t>
  </si>
  <si>
    <t>E761.31 · OFFICE SUPPLIES</t>
  </si>
  <si>
    <t>E761.33 · POSTAGE</t>
  </si>
  <si>
    <t>E761.37 · Billing Software</t>
  </si>
  <si>
    <t>Total E761.3 · CONSUMER BILLING</t>
  </si>
  <si>
    <t>Total E761.1 · CONS. ACCT. - OFFICE STAFF</t>
  </si>
  <si>
    <t>Total TOTAL CUSTOMER ACCT &amp; COLL. EXP</t>
  </si>
  <si>
    <t>TOTAL DISTRIBUTION SYSTEM</t>
  </si>
  <si>
    <t>E741.1 · DISTIRBUTION LINEMAN SALARIES</t>
  </si>
  <si>
    <t>E741.14 · OVERTIME</t>
  </si>
  <si>
    <t>E741.15 · APPRENTICE</t>
  </si>
  <si>
    <t>E741.16 · LONGEVITY</t>
  </si>
  <si>
    <t>E741.17 · Meter Reader/Laborer</t>
  </si>
  <si>
    <t>Total E741.1 · DISTIRBUTION LINEMAN SALARIES</t>
  </si>
  <si>
    <t>E741.41 · Distribution Equipment</t>
  </si>
  <si>
    <t>E741.46 · Phones &amp; Communications</t>
  </si>
  <si>
    <t>E741.49 · Uniforms</t>
  </si>
  <si>
    <t>Total TOTAL DISTRIBUTION SYSTEM</t>
  </si>
  <si>
    <t>E786 · GENERAL RENTS</t>
  </si>
  <si>
    <t>E786.1 · RENT-ADMIN. OFFICES</t>
  </si>
  <si>
    <t>Total E786 · GENERAL RENTS</t>
  </si>
  <si>
    <t>E787 · REPAIRS TO GENERAL RENTS</t>
  </si>
  <si>
    <t>E787.1 · BUILDING MAINTENANCE</t>
  </si>
  <si>
    <t>E787.2 · CLEANING SUPPLIES</t>
  </si>
  <si>
    <t>E787.3 · Small tools and implements</t>
  </si>
  <si>
    <t>E787.4 · Safety equipment</t>
  </si>
  <si>
    <t>E787.5 · Christmans Decorations</t>
  </si>
  <si>
    <t>E787.6 · Overhead doors/septic lines</t>
  </si>
  <si>
    <t>Total E787 · REPAIRS TO GENERAL RENTS</t>
  </si>
  <si>
    <t>Total E402 · OPERATING EXPENSES</t>
  </si>
  <si>
    <t>E804 · TRANSPORTATION CLEARING</t>
  </si>
  <si>
    <t>E804.1 · GASOLINE</t>
  </si>
  <si>
    <t>E804.3 · TRUCK MAINTENANCE</t>
  </si>
  <si>
    <t>Total E804 · TRANSPORTATION CLEARING</t>
  </si>
  <si>
    <t>Total Expense</t>
  </si>
  <si>
    <t>Net Ordinary Income</t>
  </si>
  <si>
    <t>Other Income/Expense</t>
  </si>
  <si>
    <t>Other Expense</t>
  </si>
  <si>
    <t>E404 · UNCOLLECTIBLE REV. - ELECTRIC</t>
  </si>
  <si>
    <t>E450 · Debt Service</t>
  </si>
  <si>
    <t>E450.1 · Principal Payments</t>
  </si>
  <si>
    <t>E450.10 · Series 2022 Principal Payments</t>
  </si>
  <si>
    <t>Total E450.1 · Principal Payments</t>
  </si>
  <si>
    <t>E451 · INTEREST ON LONG-TERM DEBT</t>
  </si>
  <si>
    <t>E451.10 · Interest - 2022 Bonds</t>
  </si>
  <si>
    <t>Total E451 · INTEREST ON LONG-TERM DEBT</t>
  </si>
  <si>
    <t>Total E450 · Debt Service</t>
  </si>
  <si>
    <t>Total Other Expense</t>
  </si>
  <si>
    <t>Net Other Income</t>
  </si>
  <si>
    <t>Net Income</t>
  </si>
  <si>
    <t>Budget vs. Actual</t>
  </si>
  <si>
    <t>Increase in rates in CY</t>
  </si>
  <si>
    <t>Decrease in TCC price for CY</t>
  </si>
  <si>
    <t xml:space="preserve">Annual insurance </t>
  </si>
  <si>
    <t xml:space="preserve">    premium increased</t>
  </si>
  <si>
    <t>Power Outages caused approx</t>
  </si>
  <si>
    <t xml:space="preserve">   $200k in emergency repairs</t>
  </si>
  <si>
    <t xml:space="preserve">Paving at garage - Split cost </t>
  </si>
  <si>
    <t xml:space="preserve">   with Village</t>
  </si>
  <si>
    <t>Additional safety purchases</t>
  </si>
  <si>
    <t>Repairs to overhead doors</t>
  </si>
  <si>
    <t>Repairs to Bobcat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</si>
</sst>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yy"/>
    <numFmt numFmtId="165" formatCode="#,##0.00;\-#,##0.00"/>
    <numFmt numFmtId="166" formatCode="#,##0.0#%;\-#,##0.0#%"/>
  </numFmts>
  <fonts count="8" x14ac:knownFonts="1">
    <font>
      <sz val="11"/>
      <color theme="1"/>
      <name val="Aptos Narrow"/>
      <family val="2"/>
      <scheme val="minor"/>
    </font>
    <font>
      <b/>
      <sz val="8"/>
      <color rgb="FF000000"/>
      <name val="Arial"/>
      <family val="2"/>
    </font>
    <font>
      <b/>
      <sz val="8"/>
      <color rgb="FF000080"/>
      <name val="Arial"/>
      <family val="2"/>
    </font>
    <font>
      <b/>
      <sz val="12"/>
      <color rgb="FF000080"/>
      <name val="Arial"/>
      <family val="2"/>
    </font>
    <font>
      <b/>
      <sz val="14"/>
      <color rgb="FF000080"/>
      <name val="Arial"/>
      <family val="2"/>
    </font>
    <font>
      <b/>
      <sz val="10"/>
      <color rgb="FF000080"/>
      <name val="Arial"/>
      <family val="2"/>
    </font>
    <font>
      <sz val="8"/>
      <color rgb="FF000000"/>
      <name val="Arial"/>
      <family val="2"/>
    </font>
    <font>
      <b/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0" fillId="0" borderId="0" xfId="0" applyNumberFormat="1" applyBorder="1" applyAlignment="1">
      <alignment horizontal="centerContinuous"/>
    </xf>
    <xf numFmtId="165" fontId="6" fillId="0" borderId="0" xfId="0" applyNumberFormat="1" applyFont="1"/>
    <xf numFmtId="166" fontId="6" fillId="0" borderId="0" xfId="0" applyNumberFormat="1" applyFont="1"/>
    <xf numFmtId="165" fontId="6" fillId="0" borderId="2" xfId="0" applyNumberFormat="1" applyFont="1" applyBorder="1"/>
    <xf numFmtId="166" fontId="6" fillId="0" borderId="2" xfId="0" applyNumberFormat="1" applyFont="1" applyBorder="1"/>
    <xf numFmtId="165" fontId="6" fillId="0" borderId="0" xfId="0" applyNumberFormat="1" applyFont="1" applyBorder="1"/>
    <xf numFmtId="166" fontId="6" fillId="0" borderId="0" xfId="0" applyNumberFormat="1" applyFont="1" applyBorder="1"/>
    <xf numFmtId="165" fontId="6" fillId="0" borderId="4" xfId="0" applyNumberFormat="1" applyFont="1" applyBorder="1"/>
    <xf numFmtId="166" fontId="6" fillId="0" borderId="4" xfId="0" applyNumberFormat="1" applyFont="1" applyBorder="1"/>
    <xf numFmtId="165" fontId="6" fillId="0" borderId="3" xfId="0" applyNumberFormat="1" applyFont="1" applyBorder="1"/>
    <xf numFmtId="166" fontId="6" fillId="0" borderId="3" xfId="0" applyNumberFormat="1" applyFont="1" applyBorder="1"/>
    <xf numFmtId="165" fontId="1" fillId="0" borderId="5" xfId="0" applyNumberFormat="1" applyFont="1" applyBorder="1"/>
    <xf numFmtId="166" fontId="1" fillId="0" borderId="5" xfId="0" applyNumberFormat="1" applyFont="1" applyBorder="1"/>
    <xf numFmtId="0" fontId="1" fillId="0" borderId="0" xfId="0" applyFont="1"/>
    <xf numFmtId="49" fontId="3" fillId="0" borderId="0" xfId="0" applyNumberFormat="1" applyFont="1" applyAlignment="1">
      <alignment horizontal="centerContinuous"/>
    </xf>
    <xf numFmtId="49" fontId="1" fillId="0" borderId="0" xfId="0" applyNumberFormat="1" applyFont="1" applyAlignment="1">
      <alignment horizontal="centerContinuous"/>
    </xf>
    <xf numFmtId="49" fontId="4" fillId="0" borderId="0" xfId="0" applyNumberFormat="1" applyFont="1" applyAlignment="1">
      <alignment horizontal="centerContinuous"/>
    </xf>
    <xf numFmtId="49" fontId="5" fillId="0" borderId="0" xfId="0" applyNumberFormat="1" applyFont="1" applyAlignment="1">
      <alignment horizontal="centerContinuous"/>
    </xf>
    <xf numFmtId="49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0" fillId="0" borderId="0" xfId="0" applyNumberForma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83DAB-A15C-4719-8D78-47019F848B40}">
  <dimension ref="A1:M150"/>
  <sheetViews>
    <sheetView tabSelected="1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M132" sqref="M132"/>
    </sheetView>
  </sheetViews>
  <sheetFormatPr defaultRowHeight="15" x14ac:dyDescent="0.25"/>
  <cols>
    <col min="1" max="8" width="3" style="26" customWidth="1"/>
    <col min="9" max="9" width="37.42578125" style="26" customWidth="1"/>
    <col min="10" max="10" width="13.28515625" style="27" bestFit="1" customWidth="1"/>
    <col min="11" max="11" width="10" style="27" bestFit="1" customWidth="1"/>
    <col min="12" max="12" width="11.5703125" style="27" bestFit="1" customWidth="1"/>
  </cols>
  <sheetData>
    <row r="1" spans="1:12" ht="15.75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"/>
      <c r="K1" s="1"/>
      <c r="L1" s="21"/>
    </row>
    <row r="2" spans="1:12" ht="18" x14ac:dyDescent="0.25">
      <c r="A2" s="19" t="s">
        <v>148</v>
      </c>
      <c r="B2" s="18"/>
      <c r="C2" s="18"/>
      <c r="D2" s="18"/>
      <c r="E2" s="18"/>
      <c r="F2" s="18"/>
      <c r="G2" s="18"/>
      <c r="H2" s="18"/>
      <c r="I2" s="18"/>
      <c r="J2" s="1"/>
      <c r="K2" s="1"/>
      <c r="L2" s="22"/>
    </row>
    <row r="3" spans="1:12" x14ac:dyDescent="0.25">
      <c r="A3" s="20" t="s">
        <v>1</v>
      </c>
      <c r="B3" s="18"/>
      <c r="C3" s="18"/>
      <c r="D3" s="18"/>
      <c r="E3" s="18"/>
      <c r="F3" s="18"/>
      <c r="G3" s="18"/>
      <c r="H3" s="18"/>
      <c r="I3" s="18"/>
      <c r="J3" s="1"/>
      <c r="K3" s="1"/>
      <c r="L3" s="21"/>
    </row>
    <row r="4" spans="1:12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3"/>
      <c r="K4" s="3"/>
      <c r="L4" s="3"/>
    </row>
    <row r="5" spans="1:12" s="25" customFormat="1" ht="16.5" thickTop="1" thickBot="1" x14ac:dyDescent="0.3">
      <c r="A5" s="23"/>
      <c r="B5" s="23"/>
      <c r="C5" s="23"/>
      <c r="D5" s="23"/>
      <c r="E5" s="23"/>
      <c r="F5" s="23"/>
      <c r="G5" s="23"/>
      <c r="H5" s="23"/>
      <c r="I5" s="23"/>
      <c r="J5" s="24" t="s">
        <v>2</v>
      </c>
      <c r="K5" s="24" t="s">
        <v>3</v>
      </c>
      <c r="L5" s="24" t="s">
        <v>4</v>
      </c>
    </row>
    <row r="6" spans="1:12" ht="15.75" thickTop="1" x14ac:dyDescent="0.25">
      <c r="A6" s="2"/>
      <c r="B6" s="2" t="s">
        <v>5</v>
      </c>
      <c r="C6" s="2"/>
      <c r="D6" s="2"/>
      <c r="E6" s="2"/>
      <c r="F6" s="2"/>
      <c r="G6" s="2"/>
      <c r="H6" s="2"/>
      <c r="I6" s="2"/>
      <c r="J6" s="4"/>
      <c r="K6" s="4"/>
      <c r="L6" s="5"/>
    </row>
    <row r="7" spans="1:12" x14ac:dyDescent="0.25">
      <c r="A7" s="2"/>
      <c r="B7" s="2"/>
      <c r="C7" s="2"/>
      <c r="D7" s="2" t="s">
        <v>6</v>
      </c>
      <c r="E7" s="2"/>
      <c r="F7" s="2"/>
      <c r="G7" s="2"/>
      <c r="H7" s="2"/>
      <c r="I7" s="2"/>
      <c r="J7" s="4"/>
      <c r="K7" s="4"/>
      <c r="L7" s="5"/>
    </row>
    <row r="8" spans="1:12" x14ac:dyDescent="0.25">
      <c r="A8" s="2"/>
      <c r="B8" s="2"/>
      <c r="C8" s="2"/>
      <c r="D8" s="2"/>
      <c r="E8" s="2" t="s">
        <v>7</v>
      </c>
      <c r="F8" s="2"/>
      <c r="G8" s="2"/>
      <c r="H8" s="2"/>
      <c r="I8" s="2"/>
      <c r="J8" s="4"/>
      <c r="K8" s="4"/>
      <c r="L8" s="5"/>
    </row>
    <row r="9" spans="1:12" x14ac:dyDescent="0.25">
      <c r="A9" s="2"/>
      <c r="B9" s="2"/>
      <c r="C9" s="2"/>
      <c r="D9" s="2"/>
      <c r="E9" s="2"/>
      <c r="F9" s="2" t="s">
        <v>8</v>
      </c>
      <c r="G9" s="2"/>
      <c r="H9" s="2"/>
      <c r="I9" s="2"/>
      <c r="J9" s="4"/>
      <c r="K9" s="4"/>
      <c r="L9" s="5"/>
    </row>
    <row r="10" spans="1:12" x14ac:dyDescent="0.25">
      <c r="A10" s="2"/>
      <c r="B10" s="2"/>
      <c r="C10" s="2"/>
      <c r="D10" s="2"/>
      <c r="E10" s="2"/>
      <c r="F10" s="2"/>
      <c r="G10" s="2" t="s">
        <v>9</v>
      </c>
      <c r="H10" s="2"/>
      <c r="I10" s="2"/>
      <c r="J10" s="4">
        <v>736734.09</v>
      </c>
      <c r="K10" s="4">
        <v>800000</v>
      </c>
      <c r="L10" s="5">
        <f>ROUND(IF(K10=0, IF(J10=0, 0, 1), J10/K10),5)</f>
        <v>0.92091999999999996</v>
      </c>
    </row>
    <row r="11" spans="1:12" ht="15.75" thickBot="1" x14ac:dyDescent="0.3">
      <c r="A11" s="2"/>
      <c r="B11" s="2"/>
      <c r="C11" s="2"/>
      <c r="D11" s="2"/>
      <c r="E11" s="2"/>
      <c r="F11" s="2"/>
      <c r="G11" s="2" t="s">
        <v>10</v>
      </c>
      <c r="H11" s="2"/>
      <c r="I11" s="2"/>
      <c r="J11" s="6">
        <v>768599.53</v>
      </c>
      <c r="K11" s="6">
        <v>735000</v>
      </c>
      <c r="L11" s="7">
        <f>ROUND(IF(K11=0, IF(J11=0, 0, 1), J11/K11),5)</f>
        <v>1.0457099999999999</v>
      </c>
    </row>
    <row r="12" spans="1:12" x14ac:dyDescent="0.25">
      <c r="A12" s="2"/>
      <c r="B12" s="2"/>
      <c r="C12" s="2"/>
      <c r="D12" s="2"/>
      <c r="E12" s="2"/>
      <c r="F12" s="2" t="s">
        <v>11</v>
      </c>
      <c r="G12" s="2"/>
      <c r="H12" s="2"/>
      <c r="I12" s="2"/>
      <c r="J12" s="4">
        <f>ROUND(SUM(J9:J11),5)</f>
        <v>1505333.62</v>
      </c>
      <c r="K12" s="4">
        <f>ROUND(SUM(K9:K11),5)</f>
        <v>1535000</v>
      </c>
      <c r="L12" s="5">
        <f>ROUND(IF(K12=0, IF(J12=0, 0, 1), J12/K12),5)</f>
        <v>0.98067000000000004</v>
      </c>
    </row>
    <row r="13" spans="1:12" x14ac:dyDescent="0.25">
      <c r="A13" s="2"/>
      <c r="B13" s="2"/>
      <c r="C13" s="2"/>
      <c r="D13" s="2"/>
      <c r="E13" s="2"/>
      <c r="F13" s="2" t="s">
        <v>12</v>
      </c>
      <c r="G13" s="2"/>
      <c r="H13" s="2"/>
      <c r="I13" s="2"/>
      <c r="J13" s="4"/>
      <c r="K13" s="4"/>
      <c r="L13" s="5"/>
    </row>
    <row r="14" spans="1:12" x14ac:dyDescent="0.25">
      <c r="A14" s="2"/>
      <c r="B14" s="2"/>
      <c r="C14" s="2"/>
      <c r="D14" s="2"/>
      <c r="E14" s="2"/>
      <c r="F14" s="2"/>
      <c r="G14" s="2" t="s">
        <v>13</v>
      </c>
      <c r="H14" s="2"/>
      <c r="I14" s="2"/>
      <c r="J14" s="4">
        <v>922996.86</v>
      </c>
      <c r="K14" s="4">
        <v>890000</v>
      </c>
      <c r="L14" s="5">
        <f>ROUND(IF(K14=0, IF(J14=0, 0, 1), J14/K14),5)</f>
        <v>1.03708</v>
      </c>
    </row>
    <row r="15" spans="1:12" ht="15.75" thickBot="1" x14ac:dyDescent="0.3">
      <c r="A15" s="2"/>
      <c r="B15" s="2"/>
      <c r="C15" s="2"/>
      <c r="D15" s="2"/>
      <c r="E15" s="2"/>
      <c r="F15" s="2"/>
      <c r="G15" s="2" t="s">
        <v>14</v>
      </c>
      <c r="H15" s="2"/>
      <c r="I15" s="2"/>
      <c r="J15" s="6">
        <v>1031163.1</v>
      </c>
      <c r="K15" s="6">
        <v>860000</v>
      </c>
      <c r="L15" s="7">
        <f>ROUND(IF(K15=0, IF(J15=0, 0, 1), J15/K15),5)</f>
        <v>1.19903</v>
      </c>
    </row>
    <row r="16" spans="1:12" x14ac:dyDescent="0.25">
      <c r="A16" s="2"/>
      <c r="B16" s="2"/>
      <c r="C16" s="2"/>
      <c r="D16" s="2"/>
      <c r="E16" s="2"/>
      <c r="F16" s="2" t="s">
        <v>15</v>
      </c>
      <c r="G16" s="2"/>
      <c r="H16" s="2"/>
      <c r="I16" s="2"/>
      <c r="J16" s="4">
        <f>ROUND(SUM(J13:J15),5)</f>
        <v>1954159.96</v>
      </c>
      <c r="K16" s="4">
        <f>ROUND(SUM(K13:K15),5)</f>
        <v>1750000</v>
      </c>
      <c r="L16" s="5">
        <f>ROUND(IF(K16=0, IF(J16=0, 0, 1), J16/K16),5)</f>
        <v>1.11666</v>
      </c>
    </row>
    <row r="17" spans="1:12" x14ac:dyDescent="0.25">
      <c r="A17" s="2"/>
      <c r="B17" s="2"/>
      <c r="C17" s="2"/>
      <c r="D17" s="2"/>
      <c r="E17" s="2"/>
      <c r="F17" s="2" t="s">
        <v>16</v>
      </c>
      <c r="G17" s="2"/>
      <c r="H17" s="2"/>
      <c r="I17" s="2"/>
      <c r="J17" s="4"/>
      <c r="K17" s="4"/>
      <c r="L17" s="5"/>
    </row>
    <row r="18" spans="1:12" x14ac:dyDescent="0.25">
      <c r="A18" s="2"/>
      <c r="B18" s="2"/>
      <c r="C18" s="2"/>
      <c r="D18" s="2"/>
      <c r="E18" s="2"/>
      <c r="F18" s="2"/>
      <c r="G18" s="2" t="s">
        <v>17</v>
      </c>
      <c r="H18" s="2"/>
      <c r="I18" s="2"/>
      <c r="J18" s="4">
        <v>5602.67</v>
      </c>
      <c r="K18" s="4">
        <v>5000</v>
      </c>
      <c r="L18" s="5">
        <f>ROUND(IF(K18=0, IF(J18=0, 0, 1), J18/K18),5)</f>
        <v>1.12053</v>
      </c>
    </row>
    <row r="19" spans="1:12" ht="15.75" thickBot="1" x14ac:dyDescent="0.3">
      <c r="A19" s="2"/>
      <c r="B19" s="2"/>
      <c r="C19" s="2"/>
      <c r="D19" s="2"/>
      <c r="E19" s="2"/>
      <c r="F19" s="2"/>
      <c r="G19" s="2" t="s">
        <v>18</v>
      </c>
      <c r="H19" s="2"/>
      <c r="I19" s="2"/>
      <c r="J19" s="6">
        <v>5390.05</v>
      </c>
      <c r="K19" s="6">
        <v>4500</v>
      </c>
      <c r="L19" s="7">
        <f>ROUND(IF(K19=0, IF(J19=0, 0, 1), J19/K19),5)</f>
        <v>1.1977899999999999</v>
      </c>
    </row>
    <row r="20" spans="1:12" x14ac:dyDescent="0.25">
      <c r="A20" s="2"/>
      <c r="B20" s="2"/>
      <c r="C20" s="2"/>
      <c r="D20" s="2"/>
      <c r="E20" s="2"/>
      <c r="F20" s="2" t="s">
        <v>19</v>
      </c>
      <c r="G20" s="2"/>
      <c r="H20" s="2"/>
      <c r="I20" s="2"/>
      <c r="J20" s="4">
        <f>ROUND(SUM(J17:J19),5)</f>
        <v>10992.72</v>
      </c>
      <c r="K20" s="4">
        <f>ROUND(SUM(K17:K19),5)</f>
        <v>9500</v>
      </c>
      <c r="L20" s="5">
        <f>ROUND(IF(K20=0, IF(J20=0, 0, 1), J20/K20),5)</f>
        <v>1.15713</v>
      </c>
    </row>
    <row r="21" spans="1:12" x14ac:dyDescent="0.25">
      <c r="A21" s="2"/>
      <c r="B21" s="2"/>
      <c r="C21" s="2"/>
      <c r="D21" s="2"/>
      <c r="E21" s="2"/>
      <c r="F21" s="2" t="s">
        <v>20</v>
      </c>
      <c r="G21" s="2"/>
      <c r="H21" s="2"/>
      <c r="I21" s="2"/>
      <c r="J21" s="4"/>
      <c r="K21" s="4"/>
      <c r="L21" s="5"/>
    </row>
    <row r="22" spans="1:12" x14ac:dyDescent="0.25">
      <c r="A22" s="2"/>
      <c r="B22" s="2"/>
      <c r="C22" s="2"/>
      <c r="D22" s="2"/>
      <c r="E22" s="2"/>
      <c r="F22" s="2"/>
      <c r="G22" s="2" t="s">
        <v>21</v>
      </c>
      <c r="H22" s="2"/>
      <c r="I22" s="2"/>
      <c r="J22" s="4">
        <v>69203.67</v>
      </c>
      <c r="K22" s="4">
        <v>70000</v>
      </c>
      <c r="L22" s="5">
        <f>ROUND(IF(K22=0, IF(J22=0, 0, 1), J22/K22),5)</f>
        <v>0.98862000000000005</v>
      </c>
    </row>
    <row r="23" spans="1:12" ht="15.75" thickBot="1" x14ac:dyDescent="0.3">
      <c r="A23" s="2"/>
      <c r="B23" s="2"/>
      <c r="C23" s="2"/>
      <c r="D23" s="2"/>
      <c r="E23" s="2"/>
      <c r="F23" s="2"/>
      <c r="G23" s="2" t="s">
        <v>22</v>
      </c>
      <c r="H23" s="2"/>
      <c r="I23" s="2"/>
      <c r="J23" s="6">
        <v>86290.79</v>
      </c>
      <c r="K23" s="6">
        <v>65000</v>
      </c>
      <c r="L23" s="7">
        <f>ROUND(IF(K23=0, IF(J23=0, 0, 1), J23/K23),5)</f>
        <v>1.32755</v>
      </c>
    </row>
    <row r="24" spans="1:12" x14ac:dyDescent="0.25">
      <c r="A24" s="2"/>
      <c r="B24" s="2"/>
      <c r="C24" s="2"/>
      <c r="D24" s="2"/>
      <c r="E24" s="2"/>
      <c r="F24" s="2" t="s">
        <v>23</v>
      </c>
      <c r="G24" s="2"/>
      <c r="H24" s="2"/>
      <c r="I24" s="2"/>
      <c r="J24" s="4">
        <f>ROUND(SUM(J21:J23),5)</f>
        <v>155494.46</v>
      </c>
      <c r="K24" s="4">
        <f>ROUND(SUM(K21:K23),5)</f>
        <v>135000</v>
      </c>
      <c r="L24" s="5">
        <f>ROUND(IF(K24=0, IF(J24=0, 0, 1), J24/K24),5)</f>
        <v>1.15181</v>
      </c>
    </row>
    <row r="25" spans="1:12" x14ac:dyDescent="0.25">
      <c r="A25" s="2"/>
      <c r="B25" s="2"/>
      <c r="C25" s="2"/>
      <c r="D25" s="2"/>
      <c r="E25" s="2"/>
      <c r="F25" s="2" t="s">
        <v>24</v>
      </c>
      <c r="G25" s="2"/>
      <c r="H25" s="2"/>
      <c r="I25" s="2"/>
      <c r="J25" s="4"/>
      <c r="K25" s="4"/>
      <c r="L25" s="5"/>
    </row>
    <row r="26" spans="1:12" x14ac:dyDescent="0.25">
      <c r="A26" s="2"/>
      <c r="B26" s="2"/>
      <c r="C26" s="2"/>
      <c r="D26" s="2"/>
      <c r="E26" s="2"/>
      <c r="F26" s="2"/>
      <c r="G26" s="2" t="s">
        <v>25</v>
      </c>
      <c r="H26" s="2"/>
      <c r="I26" s="2"/>
      <c r="J26" s="4">
        <v>1061.22</v>
      </c>
      <c r="K26" s="4">
        <v>1000</v>
      </c>
      <c r="L26" s="5">
        <f>ROUND(IF(K26=0, IF(J26=0, 0, 1), J26/K26),5)</f>
        <v>1.0612200000000001</v>
      </c>
    </row>
    <row r="27" spans="1:12" ht="15.75" thickBot="1" x14ac:dyDescent="0.3">
      <c r="A27" s="2"/>
      <c r="B27" s="2"/>
      <c r="C27" s="2"/>
      <c r="D27" s="2"/>
      <c r="E27" s="2"/>
      <c r="F27" s="2"/>
      <c r="G27" s="2" t="s">
        <v>26</v>
      </c>
      <c r="H27" s="2"/>
      <c r="I27" s="2"/>
      <c r="J27" s="6">
        <v>863.2</v>
      </c>
      <c r="K27" s="6">
        <v>900</v>
      </c>
      <c r="L27" s="7">
        <f>ROUND(IF(K27=0, IF(J27=0, 0, 1), J27/K27),5)</f>
        <v>0.95911000000000002</v>
      </c>
    </row>
    <row r="28" spans="1:12" x14ac:dyDescent="0.25">
      <c r="A28" s="2"/>
      <c r="B28" s="2"/>
      <c r="C28" s="2"/>
      <c r="D28" s="2"/>
      <c r="E28" s="2"/>
      <c r="F28" s="2" t="s">
        <v>27</v>
      </c>
      <c r="G28" s="2"/>
      <c r="H28" s="2"/>
      <c r="I28" s="2"/>
      <c r="J28" s="4">
        <f>ROUND(SUM(J25:J27),5)</f>
        <v>1924.42</v>
      </c>
      <c r="K28" s="4">
        <f>ROUND(SUM(K25:K27),5)</f>
        <v>1900</v>
      </c>
      <c r="L28" s="5">
        <f>ROUND(IF(K28=0, IF(J28=0, 0, 1), J28/K28),5)</f>
        <v>1.01285</v>
      </c>
    </row>
    <row r="29" spans="1:12" x14ac:dyDescent="0.25">
      <c r="A29" s="2"/>
      <c r="B29" s="2"/>
      <c r="C29" s="2"/>
      <c r="D29" s="2"/>
      <c r="E29" s="2"/>
      <c r="F29" s="2" t="s">
        <v>28</v>
      </c>
      <c r="G29" s="2"/>
      <c r="H29" s="2"/>
      <c r="I29" s="2"/>
      <c r="J29" s="4"/>
      <c r="K29" s="4"/>
      <c r="L29" s="5"/>
    </row>
    <row r="30" spans="1:12" x14ac:dyDescent="0.25">
      <c r="A30" s="2"/>
      <c r="B30" s="2"/>
      <c r="C30" s="2"/>
      <c r="D30" s="2"/>
      <c r="E30" s="2"/>
      <c r="F30" s="2"/>
      <c r="G30" s="2" t="s">
        <v>29</v>
      </c>
      <c r="H30" s="2"/>
      <c r="I30" s="2"/>
      <c r="J30" s="4">
        <v>17973.61</v>
      </c>
      <c r="K30" s="4">
        <v>15000</v>
      </c>
      <c r="L30" s="5">
        <f>ROUND(IF(K30=0, IF(J30=0, 0, 1), J30/K30),5)</f>
        <v>1.19824</v>
      </c>
    </row>
    <row r="31" spans="1:12" ht="15.75" thickBot="1" x14ac:dyDescent="0.3">
      <c r="A31" s="2"/>
      <c r="B31" s="2"/>
      <c r="C31" s="2"/>
      <c r="D31" s="2"/>
      <c r="E31" s="2"/>
      <c r="F31" s="2"/>
      <c r="G31" s="2" t="s">
        <v>30</v>
      </c>
      <c r="H31" s="2"/>
      <c r="I31" s="2"/>
      <c r="J31" s="6">
        <v>7004.18</v>
      </c>
      <c r="K31" s="6">
        <v>5700</v>
      </c>
      <c r="L31" s="7">
        <f>ROUND(IF(K31=0, IF(J31=0, 0, 1), J31/K31),5)</f>
        <v>1.2287999999999999</v>
      </c>
    </row>
    <row r="32" spans="1:12" x14ac:dyDescent="0.25">
      <c r="A32" s="2"/>
      <c r="B32" s="2"/>
      <c r="C32" s="2"/>
      <c r="D32" s="2"/>
      <c r="E32" s="2"/>
      <c r="F32" s="2" t="s">
        <v>31</v>
      </c>
      <c r="G32" s="2"/>
      <c r="H32" s="2"/>
      <c r="I32" s="2"/>
      <c r="J32" s="4">
        <f>ROUND(SUM(J29:J31),5)</f>
        <v>24977.79</v>
      </c>
      <c r="K32" s="4">
        <f>ROUND(SUM(K29:K31),5)</f>
        <v>20700</v>
      </c>
      <c r="L32" s="5">
        <f>ROUND(IF(K32=0, IF(J32=0, 0, 1), J32/K32),5)</f>
        <v>1.2066600000000001</v>
      </c>
    </row>
    <row r="33" spans="1:13" x14ac:dyDescent="0.25">
      <c r="A33" s="2"/>
      <c r="B33" s="2"/>
      <c r="C33" s="2"/>
      <c r="D33" s="2"/>
      <c r="E33" s="2"/>
      <c r="F33" s="2" t="s">
        <v>32</v>
      </c>
      <c r="G33" s="2"/>
      <c r="H33" s="2"/>
      <c r="I33" s="2"/>
      <c r="J33" s="4"/>
      <c r="K33" s="4"/>
      <c r="L33" s="5"/>
    </row>
    <row r="34" spans="1:13" x14ac:dyDescent="0.25">
      <c r="A34" s="2"/>
      <c r="B34" s="2"/>
      <c r="C34" s="2"/>
      <c r="D34" s="2"/>
      <c r="E34" s="2"/>
      <c r="F34" s="2"/>
      <c r="G34" s="2" t="s">
        <v>33</v>
      </c>
      <c r="H34" s="2"/>
      <c r="I34" s="2"/>
      <c r="J34" s="4">
        <v>3575</v>
      </c>
      <c r="K34" s="4">
        <v>1450</v>
      </c>
      <c r="L34" s="5">
        <f>ROUND(IF(K34=0, IF(J34=0, 0, 1), J34/K34),5)</f>
        <v>2.4655200000000002</v>
      </c>
    </row>
    <row r="35" spans="1:13" ht="15.75" thickBot="1" x14ac:dyDescent="0.3">
      <c r="A35" s="2"/>
      <c r="B35" s="2"/>
      <c r="C35" s="2"/>
      <c r="D35" s="2"/>
      <c r="E35" s="2"/>
      <c r="F35" s="2"/>
      <c r="G35" s="2" t="s">
        <v>34</v>
      </c>
      <c r="H35" s="2"/>
      <c r="I35" s="2"/>
      <c r="J35" s="6">
        <v>4906</v>
      </c>
      <c r="K35" s="6">
        <v>4906</v>
      </c>
      <c r="L35" s="7">
        <f>ROUND(IF(K35=0, IF(J35=0, 0, 1), J35/K35),5)</f>
        <v>1</v>
      </c>
    </row>
    <row r="36" spans="1:13" x14ac:dyDescent="0.25">
      <c r="A36" s="2"/>
      <c r="B36" s="2"/>
      <c r="C36" s="2"/>
      <c r="D36" s="2"/>
      <c r="E36" s="2"/>
      <c r="F36" s="2" t="s">
        <v>35</v>
      </c>
      <c r="G36" s="2"/>
      <c r="H36" s="2"/>
      <c r="I36" s="2"/>
      <c r="J36" s="4">
        <f>ROUND(SUM(J33:J35),5)</f>
        <v>8481</v>
      </c>
      <c r="K36" s="4">
        <f>ROUND(SUM(K33:K35),5)</f>
        <v>6356</v>
      </c>
      <c r="L36" s="5">
        <f>ROUND(IF(K36=0, IF(J36=0, 0, 1), J36/K36),5)</f>
        <v>1.33433</v>
      </c>
    </row>
    <row r="37" spans="1:13" ht="15.75" thickBot="1" x14ac:dyDescent="0.3">
      <c r="A37" s="2"/>
      <c r="B37" s="2"/>
      <c r="C37" s="2"/>
      <c r="D37" s="2"/>
      <c r="E37" s="2"/>
      <c r="F37" s="2" t="s">
        <v>36</v>
      </c>
      <c r="G37" s="2"/>
      <c r="H37" s="2"/>
      <c r="I37" s="2"/>
      <c r="J37" s="8">
        <v>5200</v>
      </c>
      <c r="K37" s="8">
        <v>4878.8</v>
      </c>
      <c r="L37" s="9">
        <f>ROUND(IF(K37=0, IF(J37=0, 0, 1), J37/K37),5)</f>
        <v>1.0658399999999999</v>
      </c>
    </row>
    <row r="38" spans="1:13" ht="15.75" thickBot="1" x14ac:dyDescent="0.3">
      <c r="A38" s="2"/>
      <c r="B38" s="2"/>
      <c r="C38" s="2"/>
      <c r="D38" s="2"/>
      <c r="E38" s="2" t="s">
        <v>37</v>
      </c>
      <c r="F38" s="2"/>
      <c r="G38" s="2"/>
      <c r="H38" s="2"/>
      <c r="I38" s="2"/>
      <c r="J38" s="10">
        <f>ROUND(J8+J12+J16+J20+J24+J28+J32+SUM(J36:J37),5)</f>
        <v>3666563.97</v>
      </c>
      <c r="K38" s="10">
        <f>ROUND(K8+K12+K16+K20+K24+K28+K32+SUM(K36:K37),5)</f>
        <v>3463334.8</v>
      </c>
      <c r="L38" s="11">
        <f>ROUND(IF(K38=0, IF(J38=0, 0, 1), J38/K38),5)</f>
        <v>1.0586800000000001</v>
      </c>
    </row>
    <row r="39" spans="1:13" ht="15.75" thickBot="1" x14ac:dyDescent="0.3">
      <c r="A39" s="2"/>
      <c r="B39" s="2"/>
      <c r="C39" s="2"/>
      <c r="D39" s="2" t="s">
        <v>38</v>
      </c>
      <c r="E39" s="2"/>
      <c r="F39" s="2"/>
      <c r="G39" s="2"/>
      <c r="H39" s="2"/>
      <c r="I39" s="2"/>
      <c r="J39" s="12">
        <f>ROUND(J7+J38,5)</f>
        <v>3666563.97</v>
      </c>
      <c r="K39" s="12">
        <f>ROUND(K7+K38,5)</f>
        <v>3463334.8</v>
      </c>
      <c r="L39" s="13">
        <f>ROUND(IF(K39=0, IF(J39=0, 0, 1), J39/K39),5)</f>
        <v>1.0586800000000001</v>
      </c>
    </row>
    <row r="40" spans="1:13" x14ac:dyDescent="0.25">
      <c r="A40" s="2"/>
      <c r="B40" s="2"/>
      <c r="C40" s="2" t="s">
        <v>39</v>
      </c>
      <c r="D40" s="2"/>
      <c r="E40" s="2"/>
      <c r="F40" s="2"/>
      <c r="G40" s="2"/>
      <c r="H40" s="2"/>
      <c r="I40" s="2"/>
      <c r="J40" s="4">
        <f>J39</f>
        <v>3666563.97</v>
      </c>
      <c r="K40" s="4">
        <f>K39</f>
        <v>3463334.8</v>
      </c>
      <c r="L40" s="5">
        <f>ROUND(IF(K40=0, IF(J40=0, 0, 1), J40/K40),5)</f>
        <v>1.0586800000000001</v>
      </c>
    </row>
    <row r="41" spans="1:13" x14ac:dyDescent="0.25">
      <c r="A41" s="2"/>
      <c r="B41" s="2"/>
      <c r="C41" s="2"/>
      <c r="D41" s="2" t="s">
        <v>40</v>
      </c>
      <c r="E41" s="2"/>
      <c r="F41" s="2"/>
      <c r="G41" s="2"/>
      <c r="H41" s="2"/>
      <c r="I41" s="2"/>
      <c r="J41" s="4"/>
      <c r="K41" s="4"/>
      <c r="L41" s="5"/>
    </row>
    <row r="42" spans="1:13" x14ac:dyDescent="0.25">
      <c r="A42" s="2"/>
      <c r="B42" s="2"/>
      <c r="C42" s="2"/>
      <c r="D42" s="2"/>
      <c r="E42" s="2" t="s">
        <v>41</v>
      </c>
      <c r="F42" s="2"/>
      <c r="G42" s="2"/>
      <c r="H42" s="2"/>
      <c r="I42" s="2"/>
      <c r="J42" s="4"/>
      <c r="K42" s="4"/>
      <c r="L42" s="5"/>
    </row>
    <row r="43" spans="1:13" x14ac:dyDescent="0.25">
      <c r="A43" s="2"/>
      <c r="B43" s="2"/>
      <c r="C43" s="2"/>
      <c r="D43" s="2"/>
      <c r="E43" s="2"/>
      <c r="F43" s="2" t="s">
        <v>42</v>
      </c>
      <c r="G43" s="2"/>
      <c r="H43" s="2"/>
      <c r="I43" s="2"/>
      <c r="J43" s="4">
        <v>1595730</v>
      </c>
      <c r="K43" s="4">
        <v>1450000</v>
      </c>
      <c r="L43" s="5">
        <f>ROUND(IF(K43=0, IF(J43=0, 0, 1), J43/K43),5)</f>
        <v>1.1005</v>
      </c>
      <c r="M43" s="28" t="s">
        <v>149</v>
      </c>
    </row>
    <row r="44" spans="1:13" x14ac:dyDescent="0.25">
      <c r="A44" s="2"/>
      <c r="B44" s="2"/>
      <c r="C44" s="2"/>
      <c r="D44" s="2"/>
      <c r="E44" s="2"/>
      <c r="F44" s="2" t="s">
        <v>43</v>
      </c>
      <c r="G44" s="2"/>
      <c r="H44" s="2"/>
      <c r="I44" s="2"/>
      <c r="J44" s="4">
        <v>168639.84</v>
      </c>
      <c r="K44" s="4">
        <v>207475</v>
      </c>
      <c r="L44" s="5">
        <f>ROUND(IF(K44=0, IF(J44=0, 0, 1), J44/K44),5)</f>
        <v>0.81281999999999999</v>
      </c>
      <c r="M44" s="28" t="s">
        <v>150</v>
      </c>
    </row>
    <row r="45" spans="1:13" x14ac:dyDescent="0.25">
      <c r="A45" s="2"/>
      <c r="B45" s="2"/>
      <c r="C45" s="2"/>
      <c r="D45" s="2"/>
      <c r="E45" s="2"/>
      <c r="F45" s="2" t="s">
        <v>44</v>
      </c>
      <c r="G45" s="2"/>
      <c r="H45" s="2"/>
      <c r="I45" s="2"/>
      <c r="J45" s="4">
        <v>327829.83</v>
      </c>
      <c r="K45" s="4">
        <v>390000</v>
      </c>
      <c r="L45" s="5">
        <f>ROUND(IF(K45=0, IF(J45=0, 0, 1), J45/K45),5)</f>
        <v>0.84058999999999995</v>
      </c>
    </row>
    <row r="46" spans="1:13" ht="15.75" thickBot="1" x14ac:dyDescent="0.3">
      <c r="A46" s="2"/>
      <c r="B46" s="2"/>
      <c r="C46" s="2"/>
      <c r="D46" s="2"/>
      <c r="E46" s="2"/>
      <c r="F46" s="2" t="s">
        <v>45</v>
      </c>
      <c r="G46" s="2"/>
      <c r="H46" s="2"/>
      <c r="I46" s="2"/>
      <c r="J46" s="6">
        <v>0</v>
      </c>
      <c r="K46" s="6">
        <v>3000</v>
      </c>
      <c r="L46" s="7">
        <f>ROUND(IF(K46=0, IF(J46=0, 0, 1), J46/K46),5)</f>
        <v>0</v>
      </c>
    </row>
    <row r="47" spans="1:13" x14ac:dyDescent="0.25">
      <c r="A47" s="2"/>
      <c r="B47" s="2"/>
      <c r="C47" s="2"/>
      <c r="D47" s="2"/>
      <c r="E47" s="2" t="s">
        <v>46</v>
      </c>
      <c r="F47" s="2"/>
      <c r="G47" s="2"/>
      <c r="H47" s="2"/>
      <c r="I47" s="2"/>
      <c r="J47" s="4">
        <f>ROUND(SUM(J42:J46),5)</f>
        <v>2092199.67</v>
      </c>
      <c r="K47" s="4">
        <f>ROUND(SUM(K42:K46),5)</f>
        <v>2050475</v>
      </c>
      <c r="L47" s="5">
        <f>ROUND(IF(K47=0, IF(J47=0, 0, 1), J47/K47),5)</f>
        <v>1.0203500000000001</v>
      </c>
    </row>
    <row r="48" spans="1:13" x14ac:dyDescent="0.25">
      <c r="A48" s="2"/>
      <c r="B48" s="2"/>
      <c r="C48" s="2"/>
      <c r="D48" s="2"/>
      <c r="E48" s="2" t="s">
        <v>47</v>
      </c>
      <c r="F48" s="2"/>
      <c r="G48" s="2"/>
      <c r="H48" s="2"/>
      <c r="I48" s="2"/>
      <c r="J48" s="4"/>
      <c r="K48" s="4"/>
      <c r="L48" s="5"/>
    </row>
    <row r="49" spans="1:12" x14ac:dyDescent="0.25">
      <c r="A49" s="2"/>
      <c r="B49" s="2"/>
      <c r="C49" s="2"/>
      <c r="D49" s="2"/>
      <c r="E49" s="2"/>
      <c r="F49" s="2" t="s">
        <v>48</v>
      </c>
      <c r="G49" s="2"/>
      <c r="H49" s="2"/>
      <c r="I49" s="2"/>
      <c r="J49" s="4"/>
      <c r="K49" s="4"/>
      <c r="L49" s="5"/>
    </row>
    <row r="50" spans="1:12" x14ac:dyDescent="0.25">
      <c r="A50" s="2"/>
      <c r="B50" s="2"/>
      <c r="C50" s="2"/>
      <c r="D50" s="2"/>
      <c r="E50" s="2"/>
      <c r="F50" s="2"/>
      <c r="G50" s="2" t="s">
        <v>49</v>
      </c>
      <c r="H50" s="2"/>
      <c r="I50" s="2"/>
      <c r="J50" s="4"/>
      <c r="K50" s="4"/>
      <c r="L50" s="5"/>
    </row>
    <row r="51" spans="1:12" x14ac:dyDescent="0.25">
      <c r="A51" s="2"/>
      <c r="B51" s="2"/>
      <c r="C51" s="2"/>
      <c r="D51" s="2"/>
      <c r="E51" s="2"/>
      <c r="F51" s="2"/>
      <c r="G51" s="2"/>
      <c r="H51" s="2" t="s">
        <v>50</v>
      </c>
      <c r="I51" s="2"/>
      <c r="J51" s="4"/>
      <c r="K51" s="4"/>
      <c r="L51" s="5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 t="s">
        <v>51</v>
      </c>
      <c r="J52" s="4">
        <v>70.06</v>
      </c>
      <c r="K52" s="4">
        <v>150</v>
      </c>
      <c r="L52" s="5">
        <f>ROUND(IF(K52=0, IF(J52=0, 0, 1), J52/K52),5)</f>
        <v>0.46706999999999999</v>
      </c>
    </row>
    <row r="53" spans="1:12" x14ac:dyDescent="0.25">
      <c r="A53" s="2"/>
      <c r="B53" s="2"/>
      <c r="C53" s="2"/>
      <c r="D53" s="2"/>
      <c r="E53" s="2"/>
      <c r="F53" s="2"/>
      <c r="G53" s="2"/>
      <c r="H53" s="2"/>
      <c r="I53" s="2" t="s">
        <v>52</v>
      </c>
      <c r="J53" s="4">
        <v>93053.48</v>
      </c>
      <c r="K53" s="4">
        <v>93053</v>
      </c>
      <c r="L53" s="5">
        <f>ROUND(IF(K53=0, IF(J53=0, 0, 1), J53/K53),5)</f>
        <v>1.0000100000000001</v>
      </c>
    </row>
    <row r="54" spans="1:12" x14ac:dyDescent="0.25">
      <c r="A54" s="2"/>
      <c r="B54" s="2"/>
      <c r="C54" s="2"/>
      <c r="D54" s="2"/>
      <c r="E54" s="2"/>
      <c r="F54" s="2"/>
      <c r="G54" s="2"/>
      <c r="H54" s="2"/>
      <c r="I54" s="2" t="s">
        <v>53</v>
      </c>
      <c r="J54" s="4">
        <v>20971.37</v>
      </c>
      <c r="K54" s="4">
        <v>22231.52</v>
      </c>
      <c r="L54" s="5">
        <f>ROUND(IF(K54=0, IF(J54=0, 0, 1), J54/K54),5)</f>
        <v>0.94332000000000005</v>
      </c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 t="s">
        <v>54</v>
      </c>
      <c r="J55" s="4">
        <v>4635.4799999999996</v>
      </c>
      <c r="K55" s="4">
        <v>4643</v>
      </c>
      <c r="L55" s="5">
        <f>ROUND(IF(K55=0, IF(J55=0, 0, 1), J55/K55),5)</f>
        <v>0.99838000000000005</v>
      </c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 t="s">
        <v>55</v>
      </c>
      <c r="J56" s="4">
        <v>1125</v>
      </c>
      <c r="K56" s="4">
        <v>1200</v>
      </c>
      <c r="L56" s="5">
        <f>ROUND(IF(K56=0, IF(J56=0, 0, 1), J56/K56),5)</f>
        <v>0.9375</v>
      </c>
    </row>
    <row r="57" spans="1:12" ht="15.75" thickBot="1" x14ac:dyDescent="0.3">
      <c r="A57" s="2"/>
      <c r="B57" s="2"/>
      <c r="C57" s="2"/>
      <c r="D57" s="2"/>
      <c r="E57" s="2"/>
      <c r="F57" s="2"/>
      <c r="G57" s="2"/>
      <c r="H57" s="2"/>
      <c r="I57" s="2" t="s">
        <v>56</v>
      </c>
      <c r="J57" s="6">
        <v>1051</v>
      </c>
      <c r="K57" s="6">
        <v>1000</v>
      </c>
      <c r="L57" s="7">
        <f>ROUND(IF(K57=0, IF(J57=0, 0, 1), J57/K57),5)</f>
        <v>1.0509999999999999</v>
      </c>
    </row>
    <row r="58" spans="1:12" x14ac:dyDescent="0.25">
      <c r="A58" s="2"/>
      <c r="B58" s="2"/>
      <c r="C58" s="2"/>
      <c r="D58" s="2"/>
      <c r="E58" s="2"/>
      <c r="F58" s="2"/>
      <c r="G58" s="2"/>
      <c r="H58" s="2" t="s">
        <v>57</v>
      </c>
      <c r="I58" s="2"/>
      <c r="J58" s="4">
        <f>ROUND(SUM(J51:J57),5)</f>
        <v>120906.39</v>
      </c>
      <c r="K58" s="4">
        <f>ROUND(SUM(K51:K57),5)</f>
        <v>122277.52</v>
      </c>
      <c r="L58" s="5">
        <f>ROUND(IF(K58=0, IF(J58=0, 0, 1), J58/K58),5)</f>
        <v>0.98878999999999995</v>
      </c>
    </row>
    <row r="59" spans="1:12" x14ac:dyDescent="0.25">
      <c r="A59" s="2"/>
      <c r="B59" s="2"/>
      <c r="C59" s="2"/>
      <c r="D59" s="2"/>
      <c r="E59" s="2"/>
      <c r="F59" s="2"/>
      <c r="G59" s="2"/>
      <c r="H59" s="2" t="s">
        <v>58</v>
      </c>
      <c r="I59" s="2"/>
      <c r="J59" s="4"/>
      <c r="K59" s="4"/>
      <c r="L59" s="5"/>
    </row>
    <row r="60" spans="1:12" x14ac:dyDescent="0.25">
      <c r="A60" s="2"/>
      <c r="B60" s="2"/>
      <c r="C60" s="2"/>
      <c r="D60" s="2"/>
      <c r="E60" s="2"/>
      <c r="F60" s="2"/>
      <c r="G60" s="2"/>
      <c r="H60" s="2"/>
      <c r="I60" s="2" t="s">
        <v>59</v>
      </c>
      <c r="J60" s="4">
        <v>88668.32</v>
      </c>
      <c r="K60" s="4">
        <v>88668</v>
      </c>
      <c r="L60" s="5">
        <f>ROUND(IF(K60=0, IF(J60=0, 0, 1), J60/K60),5)</f>
        <v>1</v>
      </c>
    </row>
    <row r="61" spans="1:12" ht="15.75" thickBot="1" x14ac:dyDescent="0.3">
      <c r="A61" s="2"/>
      <c r="B61" s="2"/>
      <c r="C61" s="2"/>
      <c r="D61" s="2"/>
      <c r="E61" s="2"/>
      <c r="F61" s="2"/>
      <c r="G61" s="2"/>
      <c r="H61" s="2"/>
      <c r="I61" s="2" t="s">
        <v>60</v>
      </c>
      <c r="J61" s="6">
        <v>700</v>
      </c>
      <c r="K61" s="6">
        <v>700</v>
      </c>
      <c r="L61" s="7">
        <f>ROUND(IF(K61=0, IF(J61=0, 0, 1), J61/K61),5)</f>
        <v>1</v>
      </c>
    </row>
    <row r="62" spans="1:12" x14ac:dyDescent="0.25">
      <c r="A62" s="2"/>
      <c r="B62" s="2"/>
      <c r="C62" s="2"/>
      <c r="D62" s="2"/>
      <c r="E62" s="2"/>
      <c r="F62" s="2"/>
      <c r="G62" s="2"/>
      <c r="H62" s="2" t="s">
        <v>61</v>
      </c>
      <c r="I62" s="2"/>
      <c r="J62" s="4">
        <f>ROUND(SUM(J59:J61),5)</f>
        <v>89368.320000000007</v>
      </c>
      <c r="K62" s="4">
        <f>ROUND(SUM(K59:K61),5)</f>
        <v>89368</v>
      </c>
      <c r="L62" s="5">
        <f>ROUND(IF(K62=0, IF(J62=0, 0, 1), J62/K62),5)</f>
        <v>1</v>
      </c>
    </row>
    <row r="63" spans="1:12" x14ac:dyDescent="0.25">
      <c r="A63" s="2"/>
      <c r="B63" s="2"/>
      <c r="C63" s="2"/>
      <c r="D63" s="2"/>
      <c r="E63" s="2"/>
      <c r="F63" s="2"/>
      <c r="G63" s="2"/>
      <c r="H63" s="2" t="s">
        <v>62</v>
      </c>
      <c r="I63" s="2"/>
      <c r="J63" s="4"/>
      <c r="K63" s="4"/>
      <c r="L63" s="5"/>
    </row>
    <row r="64" spans="1:12" x14ac:dyDescent="0.25">
      <c r="A64" s="2"/>
      <c r="B64" s="2"/>
      <c r="C64" s="2"/>
      <c r="D64" s="2"/>
      <c r="E64" s="2"/>
      <c r="F64" s="2"/>
      <c r="G64" s="2"/>
      <c r="H64" s="2"/>
      <c r="I64" s="2" t="s">
        <v>63</v>
      </c>
      <c r="J64" s="4">
        <v>15075.08</v>
      </c>
      <c r="K64" s="4">
        <v>19000</v>
      </c>
      <c r="L64" s="5">
        <f>ROUND(IF(K64=0, IF(J64=0, 0, 1), J64/K64),5)</f>
        <v>0.79342999999999997</v>
      </c>
    </row>
    <row r="65" spans="1:12" ht="15.75" thickBot="1" x14ac:dyDescent="0.3">
      <c r="A65" s="2"/>
      <c r="B65" s="2"/>
      <c r="C65" s="2"/>
      <c r="D65" s="2"/>
      <c r="E65" s="2"/>
      <c r="F65" s="2"/>
      <c r="G65" s="2"/>
      <c r="H65" s="2"/>
      <c r="I65" s="2" t="s">
        <v>64</v>
      </c>
      <c r="J65" s="6">
        <v>3057.96</v>
      </c>
      <c r="K65" s="6">
        <v>3027</v>
      </c>
      <c r="L65" s="7">
        <f>ROUND(IF(K65=0, IF(J65=0, 0, 1), J65/K65),5)</f>
        <v>1.01023</v>
      </c>
    </row>
    <row r="66" spans="1:12" x14ac:dyDescent="0.25">
      <c r="A66" s="2"/>
      <c r="B66" s="2"/>
      <c r="C66" s="2"/>
      <c r="D66" s="2"/>
      <c r="E66" s="2"/>
      <c r="F66" s="2"/>
      <c r="G66" s="2"/>
      <c r="H66" s="2" t="s">
        <v>65</v>
      </c>
      <c r="I66" s="2"/>
      <c r="J66" s="4">
        <f>ROUND(SUM(J63:J65),5)</f>
        <v>18133.04</v>
      </c>
      <c r="K66" s="4">
        <f>ROUND(SUM(K63:K65),5)</f>
        <v>22027</v>
      </c>
      <c r="L66" s="5">
        <f>ROUND(IF(K66=0, IF(J66=0, 0, 1), J66/K66),5)</f>
        <v>0.82321999999999995</v>
      </c>
    </row>
    <row r="67" spans="1:12" x14ac:dyDescent="0.25">
      <c r="A67" s="2"/>
      <c r="B67" s="2"/>
      <c r="C67" s="2"/>
      <c r="D67" s="2"/>
      <c r="E67" s="2"/>
      <c r="F67" s="2"/>
      <c r="G67" s="2"/>
      <c r="H67" s="2" t="s">
        <v>66</v>
      </c>
      <c r="I67" s="2"/>
      <c r="J67" s="4"/>
      <c r="K67" s="4"/>
      <c r="L67" s="5"/>
    </row>
    <row r="68" spans="1:12" x14ac:dyDescent="0.25">
      <c r="A68" s="2"/>
      <c r="B68" s="2"/>
      <c r="C68" s="2"/>
      <c r="D68" s="2"/>
      <c r="E68" s="2"/>
      <c r="F68" s="2"/>
      <c r="G68" s="2"/>
      <c r="H68" s="2"/>
      <c r="I68" s="2" t="s">
        <v>67</v>
      </c>
      <c r="J68" s="4">
        <v>3932.3</v>
      </c>
      <c r="K68" s="4">
        <v>4000</v>
      </c>
      <c r="L68" s="5">
        <f>ROUND(IF(K68=0, IF(J68=0, 0, 1), J68/K68),5)</f>
        <v>0.98307999999999995</v>
      </c>
    </row>
    <row r="69" spans="1:12" x14ac:dyDescent="0.25">
      <c r="A69" s="2"/>
      <c r="B69" s="2"/>
      <c r="C69" s="2"/>
      <c r="D69" s="2"/>
      <c r="E69" s="2"/>
      <c r="F69" s="2"/>
      <c r="G69" s="2"/>
      <c r="H69" s="2"/>
      <c r="I69" s="2" t="s">
        <v>68</v>
      </c>
      <c r="J69" s="4">
        <v>1848.22</v>
      </c>
      <c r="K69" s="4">
        <v>1500</v>
      </c>
      <c r="L69" s="5">
        <f>ROUND(IF(K69=0, IF(J69=0, 0, 1), J69/K69),5)</f>
        <v>1.2321500000000001</v>
      </c>
    </row>
    <row r="70" spans="1:12" ht="15.75" thickBot="1" x14ac:dyDescent="0.3">
      <c r="A70" s="2"/>
      <c r="B70" s="2"/>
      <c r="C70" s="2"/>
      <c r="D70" s="2"/>
      <c r="E70" s="2"/>
      <c r="F70" s="2"/>
      <c r="G70" s="2"/>
      <c r="H70" s="2"/>
      <c r="I70" s="2" t="s">
        <v>69</v>
      </c>
      <c r="J70" s="8">
        <v>23238.41</v>
      </c>
      <c r="K70" s="8">
        <v>30000</v>
      </c>
      <c r="L70" s="9">
        <f>ROUND(IF(K70=0, IF(J70=0, 0, 1), J70/K70),5)</f>
        <v>0.77461000000000002</v>
      </c>
    </row>
    <row r="71" spans="1:12" ht="15.75" thickBot="1" x14ac:dyDescent="0.3">
      <c r="A71" s="2"/>
      <c r="B71" s="2"/>
      <c r="C71" s="2"/>
      <c r="D71" s="2"/>
      <c r="E71" s="2"/>
      <c r="F71" s="2"/>
      <c r="G71" s="2"/>
      <c r="H71" s="2" t="s">
        <v>70</v>
      </c>
      <c r="I71" s="2"/>
      <c r="J71" s="12">
        <f>ROUND(SUM(J67:J70),5)</f>
        <v>29018.93</v>
      </c>
      <c r="K71" s="12">
        <f>ROUND(SUM(K67:K70),5)</f>
        <v>35500</v>
      </c>
      <c r="L71" s="13">
        <f>ROUND(IF(K71=0, IF(J71=0, 0, 1), J71/K71),5)</f>
        <v>0.81742999999999999</v>
      </c>
    </row>
    <row r="72" spans="1:12" x14ac:dyDescent="0.25">
      <c r="A72" s="2"/>
      <c r="B72" s="2"/>
      <c r="C72" s="2"/>
      <c r="D72" s="2"/>
      <c r="E72" s="2"/>
      <c r="F72" s="2"/>
      <c r="G72" s="2" t="s">
        <v>71</v>
      </c>
      <c r="H72" s="2"/>
      <c r="I72" s="2"/>
      <c r="J72" s="4">
        <f>ROUND(J50+J58+J62+J66+J71,5)</f>
        <v>257426.68</v>
      </c>
      <c r="K72" s="4">
        <f>ROUND(K50+K58+K62+K66+K71,5)</f>
        <v>269172.52</v>
      </c>
      <c r="L72" s="5">
        <f>ROUND(IF(K72=0, IF(J72=0, 0, 1), J72/K72),5)</f>
        <v>0.95635999999999999</v>
      </c>
    </row>
    <row r="73" spans="1:12" x14ac:dyDescent="0.25">
      <c r="A73" s="2"/>
      <c r="B73" s="2"/>
      <c r="C73" s="2"/>
      <c r="D73" s="2"/>
      <c r="E73" s="2"/>
      <c r="F73" s="2"/>
      <c r="G73" s="2" t="s">
        <v>72</v>
      </c>
      <c r="H73" s="2"/>
      <c r="I73" s="2"/>
      <c r="J73" s="4"/>
      <c r="K73" s="4"/>
      <c r="L73" s="5"/>
    </row>
    <row r="74" spans="1:12" x14ac:dyDescent="0.25">
      <c r="A74" s="2"/>
      <c r="B74" s="2"/>
      <c r="C74" s="2"/>
      <c r="D74" s="2"/>
      <c r="E74" s="2"/>
      <c r="F74" s="2"/>
      <c r="G74" s="2"/>
      <c r="H74" s="2" t="s">
        <v>73</v>
      </c>
      <c r="I74" s="2"/>
      <c r="J74" s="4">
        <v>27784</v>
      </c>
      <c r="K74" s="4">
        <v>27000</v>
      </c>
      <c r="L74" s="5">
        <f>ROUND(IF(K74=0, IF(J74=0, 0, 1), J74/K74),5)</f>
        <v>1.02904</v>
      </c>
    </row>
    <row r="75" spans="1:12" x14ac:dyDescent="0.25">
      <c r="A75" s="2"/>
      <c r="B75" s="2"/>
      <c r="C75" s="2"/>
      <c r="D75" s="2"/>
      <c r="E75" s="2"/>
      <c r="F75" s="2"/>
      <c r="G75" s="2"/>
      <c r="H75" s="2" t="s">
        <v>74</v>
      </c>
      <c r="I75" s="2"/>
      <c r="J75" s="4">
        <v>14500</v>
      </c>
      <c r="K75" s="4">
        <v>16000</v>
      </c>
      <c r="L75" s="5">
        <f>ROUND(IF(K75=0, IF(J75=0, 0, 1), J75/K75),5)</f>
        <v>0.90625</v>
      </c>
    </row>
    <row r="76" spans="1:12" x14ac:dyDescent="0.25">
      <c r="A76" s="2"/>
      <c r="B76" s="2"/>
      <c r="C76" s="2"/>
      <c r="D76" s="2"/>
      <c r="E76" s="2"/>
      <c r="F76" s="2"/>
      <c r="G76" s="2"/>
      <c r="H76" s="2" t="s">
        <v>75</v>
      </c>
      <c r="I76" s="2"/>
      <c r="J76" s="4">
        <v>3500</v>
      </c>
      <c r="K76" s="4">
        <v>3500</v>
      </c>
      <c r="L76" s="5">
        <f>ROUND(IF(K76=0, IF(J76=0, 0, 1), J76/K76),5)</f>
        <v>1</v>
      </c>
    </row>
    <row r="77" spans="1:12" x14ac:dyDescent="0.25">
      <c r="A77" s="2"/>
      <c r="B77" s="2"/>
      <c r="C77" s="2"/>
      <c r="D77" s="2"/>
      <c r="E77" s="2"/>
      <c r="F77" s="2"/>
      <c r="G77" s="2"/>
      <c r="H77" s="2" t="s">
        <v>76</v>
      </c>
      <c r="I77" s="2"/>
      <c r="J77" s="4">
        <v>3203.26</v>
      </c>
      <c r="K77" s="4">
        <v>4000</v>
      </c>
      <c r="L77" s="5">
        <f>ROUND(IF(K77=0, IF(J77=0, 0, 1), J77/K77),5)</f>
        <v>0.80081999999999998</v>
      </c>
    </row>
    <row r="78" spans="1:12" ht="15.75" thickBot="1" x14ac:dyDescent="0.3">
      <c r="A78" s="2"/>
      <c r="B78" s="2"/>
      <c r="C78" s="2"/>
      <c r="D78" s="2"/>
      <c r="E78" s="2"/>
      <c r="F78" s="2"/>
      <c r="G78" s="2"/>
      <c r="H78" s="2" t="s">
        <v>77</v>
      </c>
      <c r="I78" s="2"/>
      <c r="J78" s="6">
        <v>22497.96</v>
      </c>
      <c r="K78" s="6">
        <v>22498</v>
      </c>
      <c r="L78" s="7">
        <f>ROUND(IF(K78=0, IF(J78=0, 0, 1), J78/K78),5)</f>
        <v>1</v>
      </c>
    </row>
    <row r="79" spans="1:12" x14ac:dyDescent="0.25">
      <c r="A79" s="2"/>
      <c r="B79" s="2"/>
      <c r="C79" s="2"/>
      <c r="D79" s="2"/>
      <c r="E79" s="2"/>
      <c r="F79" s="2"/>
      <c r="G79" s="2" t="s">
        <v>78</v>
      </c>
      <c r="H79" s="2"/>
      <c r="I79" s="2"/>
      <c r="J79" s="4">
        <f>ROUND(SUM(J73:J78),5)</f>
        <v>71485.22</v>
      </c>
      <c r="K79" s="4">
        <f>ROUND(SUM(K73:K78),5)</f>
        <v>72998</v>
      </c>
      <c r="L79" s="5">
        <f>ROUND(IF(K79=0, IF(J79=0, 0, 1), J79/K79),5)</f>
        <v>0.97928000000000004</v>
      </c>
    </row>
    <row r="80" spans="1:12" x14ac:dyDescent="0.25">
      <c r="A80" s="2"/>
      <c r="B80" s="2"/>
      <c r="C80" s="2"/>
      <c r="D80" s="2"/>
      <c r="E80" s="2"/>
      <c r="F80" s="2"/>
      <c r="G80" s="2" t="s">
        <v>79</v>
      </c>
      <c r="H80" s="2"/>
      <c r="I80" s="2"/>
      <c r="J80" s="4"/>
      <c r="K80" s="4"/>
      <c r="L80" s="5"/>
    </row>
    <row r="81" spans="1:13" ht="15.75" thickBot="1" x14ac:dyDescent="0.3">
      <c r="A81" s="2"/>
      <c r="B81" s="2"/>
      <c r="C81" s="2"/>
      <c r="D81" s="2"/>
      <c r="E81" s="2"/>
      <c r="F81" s="2"/>
      <c r="G81" s="2"/>
      <c r="H81" s="2" t="s">
        <v>80</v>
      </c>
      <c r="I81" s="2"/>
      <c r="J81" s="6">
        <v>19490</v>
      </c>
      <c r="K81" s="6">
        <v>17500</v>
      </c>
      <c r="L81" s="7">
        <f>ROUND(IF(K81=0, IF(J81=0, 0, 1), J81/K81),5)</f>
        <v>1.11371</v>
      </c>
      <c r="M81" s="28" t="s">
        <v>151</v>
      </c>
    </row>
    <row r="82" spans="1:13" x14ac:dyDescent="0.25">
      <c r="A82" s="2"/>
      <c r="B82" s="2"/>
      <c r="C82" s="2"/>
      <c r="D82" s="2"/>
      <c r="E82" s="2"/>
      <c r="F82" s="2"/>
      <c r="G82" s="2" t="s">
        <v>81</v>
      </c>
      <c r="H82" s="2"/>
      <c r="I82" s="2"/>
      <c r="J82" s="4">
        <f>ROUND(SUM(J80:J81),5)</f>
        <v>19490</v>
      </c>
      <c r="K82" s="4">
        <f>ROUND(SUM(K80:K81),5)</f>
        <v>17500</v>
      </c>
      <c r="L82" s="5">
        <f>ROUND(IF(K82=0, IF(J82=0, 0, 1), J82/K82),5)</f>
        <v>1.11371</v>
      </c>
      <c r="M82" s="28" t="s">
        <v>152</v>
      </c>
    </row>
    <row r="83" spans="1:13" x14ac:dyDescent="0.25">
      <c r="A83" s="2"/>
      <c r="B83" s="2"/>
      <c r="C83" s="2"/>
      <c r="D83" s="2"/>
      <c r="E83" s="2"/>
      <c r="F83" s="2"/>
      <c r="G83" s="2" t="s">
        <v>82</v>
      </c>
      <c r="H83" s="2"/>
      <c r="I83" s="2"/>
      <c r="J83" s="4"/>
      <c r="K83" s="4"/>
      <c r="L83" s="5"/>
    </row>
    <row r="84" spans="1:13" x14ac:dyDescent="0.25">
      <c r="A84" s="2"/>
      <c r="B84" s="2"/>
      <c r="C84" s="2"/>
      <c r="D84" s="2"/>
      <c r="E84" s="2"/>
      <c r="F84" s="2"/>
      <c r="G84" s="2"/>
      <c r="H84" s="2" t="s">
        <v>83</v>
      </c>
      <c r="I84" s="2"/>
      <c r="J84" s="4"/>
      <c r="K84" s="4"/>
      <c r="L84" s="5"/>
    </row>
    <row r="85" spans="1:13" x14ac:dyDescent="0.25">
      <c r="A85" s="2"/>
      <c r="B85" s="2"/>
      <c r="C85" s="2"/>
      <c r="D85" s="2"/>
      <c r="E85" s="2"/>
      <c r="F85" s="2"/>
      <c r="G85" s="2"/>
      <c r="H85" s="2"/>
      <c r="I85" s="2" t="s">
        <v>84</v>
      </c>
      <c r="J85" s="4">
        <v>95682.65</v>
      </c>
      <c r="K85" s="4">
        <v>89390</v>
      </c>
      <c r="L85" s="5">
        <f>ROUND(IF(K85=0, IF(J85=0, 0, 1), J85/K85),5)</f>
        <v>1.0704</v>
      </c>
    </row>
    <row r="86" spans="1:13" x14ac:dyDescent="0.25">
      <c r="A86" s="2"/>
      <c r="B86" s="2"/>
      <c r="C86" s="2"/>
      <c r="D86" s="2"/>
      <c r="E86" s="2"/>
      <c r="F86" s="2"/>
      <c r="G86" s="2"/>
      <c r="H86" s="2"/>
      <c r="I86" s="2" t="s">
        <v>85</v>
      </c>
      <c r="J86" s="4">
        <v>31692.06</v>
      </c>
      <c r="K86" s="4">
        <v>34700.78</v>
      </c>
      <c r="L86" s="5">
        <f>ROUND(IF(K86=0, IF(J86=0, 0, 1), J86/K86),5)</f>
        <v>0.9133</v>
      </c>
    </row>
    <row r="87" spans="1:13" x14ac:dyDescent="0.25">
      <c r="A87" s="2"/>
      <c r="B87" s="2"/>
      <c r="C87" s="2"/>
      <c r="D87" s="2"/>
      <c r="E87" s="2"/>
      <c r="F87" s="2"/>
      <c r="G87" s="2"/>
      <c r="H87" s="2"/>
      <c r="I87" s="2" t="s">
        <v>86</v>
      </c>
      <c r="J87" s="4">
        <v>69841</v>
      </c>
      <c r="K87" s="4">
        <v>60000</v>
      </c>
      <c r="L87" s="5">
        <f>ROUND(IF(K87=0, IF(J87=0, 0, 1), J87/K87),5)</f>
        <v>1.1640200000000001</v>
      </c>
    </row>
    <row r="88" spans="1:13" ht="15.75" thickBot="1" x14ac:dyDescent="0.3">
      <c r="A88" s="2"/>
      <c r="B88" s="2"/>
      <c r="C88" s="2"/>
      <c r="D88" s="2"/>
      <c r="E88" s="2"/>
      <c r="F88" s="2"/>
      <c r="G88" s="2"/>
      <c r="H88" s="2"/>
      <c r="I88" s="2" t="s">
        <v>87</v>
      </c>
      <c r="J88" s="6">
        <v>2432.66</v>
      </c>
      <c r="K88" s="6">
        <v>2800</v>
      </c>
      <c r="L88" s="7">
        <f>ROUND(IF(K88=0, IF(J88=0, 0, 1), J88/K88),5)</f>
        <v>0.86880999999999997</v>
      </c>
    </row>
    <row r="89" spans="1:13" x14ac:dyDescent="0.25">
      <c r="A89" s="2"/>
      <c r="B89" s="2"/>
      <c r="C89" s="2"/>
      <c r="D89" s="2"/>
      <c r="E89" s="2"/>
      <c r="F89" s="2"/>
      <c r="G89" s="2"/>
      <c r="H89" s="2" t="s">
        <v>88</v>
      </c>
      <c r="I89" s="2"/>
      <c r="J89" s="4">
        <f>ROUND(SUM(J84:J88),5)</f>
        <v>199648.37</v>
      </c>
      <c r="K89" s="4">
        <f>ROUND(SUM(K84:K88),5)</f>
        <v>186890.78</v>
      </c>
      <c r="L89" s="5">
        <f>ROUND(IF(K89=0, IF(J89=0, 0, 1), J89/K89),5)</f>
        <v>1.06826</v>
      </c>
    </row>
    <row r="90" spans="1:13" ht="15.75" thickBot="1" x14ac:dyDescent="0.3">
      <c r="A90" s="2"/>
      <c r="B90" s="2"/>
      <c r="C90" s="2"/>
      <c r="D90" s="2"/>
      <c r="E90" s="2"/>
      <c r="F90" s="2"/>
      <c r="G90" s="2"/>
      <c r="H90" s="2" t="s">
        <v>89</v>
      </c>
      <c r="I90" s="2"/>
      <c r="J90" s="8">
        <v>691</v>
      </c>
      <c r="K90" s="8">
        <v>664</v>
      </c>
      <c r="L90" s="9">
        <f>ROUND(IF(K90=0, IF(J90=0, 0, 1), J90/K90),5)</f>
        <v>1.0406599999999999</v>
      </c>
    </row>
    <row r="91" spans="1:13" ht="15.75" thickBot="1" x14ac:dyDescent="0.3">
      <c r="A91" s="2"/>
      <c r="B91" s="2"/>
      <c r="C91" s="2"/>
      <c r="D91" s="2"/>
      <c r="E91" s="2"/>
      <c r="F91" s="2"/>
      <c r="G91" s="2" t="s">
        <v>90</v>
      </c>
      <c r="H91" s="2"/>
      <c r="I91" s="2"/>
      <c r="J91" s="12">
        <f>ROUND(J83+SUM(J89:J90),5)</f>
        <v>200339.37</v>
      </c>
      <c r="K91" s="12">
        <f>ROUND(K83+SUM(K89:K90),5)</f>
        <v>187554.78</v>
      </c>
      <c r="L91" s="13">
        <f>ROUND(IF(K91=0, IF(J91=0, 0, 1), J91/K91),5)</f>
        <v>1.06816</v>
      </c>
    </row>
    <row r="92" spans="1:13" x14ac:dyDescent="0.25">
      <c r="A92" s="2"/>
      <c r="B92" s="2"/>
      <c r="C92" s="2"/>
      <c r="D92" s="2"/>
      <c r="E92" s="2"/>
      <c r="F92" s="2" t="s">
        <v>91</v>
      </c>
      <c r="G92" s="2"/>
      <c r="H92" s="2"/>
      <c r="I92" s="2"/>
      <c r="J92" s="4">
        <f>ROUND(J49+J72+J79+J82+J91,5)</f>
        <v>548741.27</v>
      </c>
      <c r="K92" s="4">
        <f>ROUND(K49+K72+K79+K82+K91,5)</f>
        <v>547225.30000000005</v>
      </c>
      <c r="L92" s="5">
        <f>ROUND(IF(K92=0, IF(J92=0, 0, 1), J92/K92),5)</f>
        <v>1.0027699999999999</v>
      </c>
    </row>
    <row r="93" spans="1:13" x14ac:dyDescent="0.25">
      <c r="A93" s="2"/>
      <c r="B93" s="2"/>
      <c r="C93" s="2"/>
      <c r="D93" s="2"/>
      <c r="E93" s="2"/>
      <c r="F93" s="2" t="s">
        <v>92</v>
      </c>
      <c r="G93" s="2"/>
      <c r="H93" s="2"/>
      <c r="I93" s="2"/>
      <c r="J93" s="4"/>
      <c r="K93" s="4"/>
      <c r="L93" s="5"/>
    </row>
    <row r="94" spans="1:13" x14ac:dyDescent="0.25">
      <c r="A94" s="2"/>
      <c r="B94" s="2"/>
      <c r="C94" s="2"/>
      <c r="D94" s="2"/>
      <c r="E94" s="2"/>
      <c r="F94" s="2"/>
      <c r="G94" s="2" t="s">
        <v>93</v>
      </c>
      <c r="H94" s="2"/>
      <c r="I94" s="2"/>
      <c r="J94" s="4"/>
      <c r="K94" s="4"/>
      <c r="L94" s="5"/>
    </row>
    <row r="95" spans="1:13" x14ac:dyDescent="0.25">
      <c r="A95" s="2"/>
      <c r="B95" s="2"/>
      <c r="C95" s="2"/>
      <c r="D95" s="2"/>
      <c r="E95" s="2"/>
      <c r="F95" s="2"/>
      <c r="G95" s="2"/>
      <c r="H95" s="2" t="s">
        <v>94</v>
      </c>
      <c r="I95" s="2"/>
      <c r="J95" s="4">
        <v>22928.400000000001</v>
      </c>
      <c r="K95" s="4">
        <v>23650</v>
      </c>
      <c r="L95" s="5">
        <f>ROUND(IF(K95=0, IF(J95=0, 0, 1), J95/K95),5)</f>
        <v>0.96948999999999996</v>
      </c>
    </row>
    <row r="96" spans="1:13" x14ac:dyDescent="0.25">
      <c r="A96" s="2"/>
      <c r="B96" s="2"/>
      <c r="C96" s="2"/>
      <c r="D96" s="2"/>
      <c r="E96" s="2"/>
      <c r="F96" s="2"/>
      <c r="G96" s="2"/>
      <c r="H96" s="2" t="s">
        <v>95</v>
      </c>
      <c r="I96" s="2"/>
      <c r="J96" s="4">
        <v>281</v>
      </c>
      <c r="K96" s="4">
        <v>926.5</v>
      </c>
      <c r="L96" s="5">
        <f>ROUND(IF(K96=0, IF(J96=0, 0, 1), J96/K96),5)</f>
        <v>0.30329</v>
      </c>
    </row>
    <row r="97" spans="1:12" x14ac:dyDescent="0.25">
      <c r="A97" s="2"/>
      <c r="B97" s="2"/>
      <c r="C97" s="2"/>
      <c r="D97" s="2"/>
      <c r="E97" s="2"/>
      <c r="F97" s="2"/>
      <c r="G97" s="2"/>
      <c r="H97" s="2" t="s">
        <v>96</v>
      </c>
      <c r="I97" s="2"/>
      <c r="J97" s="4">
        <v>8807.36</v>
      </c>
      <c r="K97" s="4">
        <v>8924</v>
      </c>
      <c r="L97" s="5">
        <f>ROUND(IF(K97=0, IF(J97=0, 0, 1), J97/K97),5)</f>
        <v>0.98692999999999997</v>
      </c>
    </row>
    <row r="98" spans="1:12" x14ac:dyDescent="0.25">
      <c r="A98" s="2"/>
      <c r="B98" s="2"/>
      <c r="C98" s="2"/>
      <c r="D98" s="2"/>
      <c r="E98" s="2"/>
      <c r="F98" s="2"/>
      <c r="G98" s="2"/>
      <c r="H98" s="2" t="s">
        <v>97</v>
      </c>
      <c r="I98" s="2"/>
      <c r="J98" s="4">
        <v>32637.96</v>
      </c>
      <c r="K98" s="4">
        <v>33483</v>
      </c>
      <c r="L98" s="5">
        <f>ROUND(IF(K98=0, IF(J98=0, 0, 1), J98/K98),5)</f>
        <v>0.97475999999999996</v>
      </c>
    </row>
    <row r="99" spans="1:12" x14ac:dyDescent="0.25">
      <c r="A99" s="2"/>
      <c r="B99" s="2"/>
      <c r="C99" s="2"/>
      <c r="D99" s="2"/>
      <c r="E99" s="2"/>
      <c r="F99" s="2"/>
      <c r="G99" s="2"/>
      <c r="H99" s="2" t="s">
        <v>98</v>
      </c>
      <c r="I99" s="2"/>
      <c r="J99" s="4"/>
      <c r="K99" s="4"/>
      <c r="L99" s="5"/>
    </row>
    <row r="100" spans="1:12" x14ac:dyDescent="0.25">
      <c r="A100" s="2"/>
      <c r="B100" s="2"/>
      <c r="C100" s="2"/>
      <c r="D100" s="2"/>
      <c r="E100" s="2"/>
      <c r="F100" s="2"/>
      <c r="G100" s="2"/>
      <c r="H100" s="2"/>
      <c r="I100" s="2" t="s">
        <v>99</v>
      </c>
      <c r="J100" s="4">
        <v>3000.54</v>
      </c>
      <c r="K100" s="4">
        <v>2000</v>
      </c>
      <c r="L100" s="5">
        <f>ROUND(IF(K100=0, IF(J100=0, 0, 1), J100/K100),5)</f>
        <v>1.50027</v>
      </c>
    </row>
    <row r="101" spans="1:12" x14ac:dyDescent="0.25">
      <c r="A101" s="2"/>
      <c r="B101" s="2"/>
      <c r="C101" s="2"/>
      <c r="D101" s="2"/>
      <c r="E101" s="2"/>
      <c r="F101" s="2"/>
      <c r="G101" s="2"/>
      <c r="H101" s="2"/>
      <c r="I101" s="2" t="s">
        <v>100</v>
      </c>
      <c r="J101" s="4">
        <v>12141.74</v>
      </c>
      <c r="K101" s="4">
        <v>15000</v>
      </c>
      <c r="L101" s="5">
        <f>ROUND(IF(K101=0, IF(J101=0, 0, 1), J101/K101),5)</f>
        <v>0.80945</v>
      </c>
    </row>
    <row r="102" spans="1:12" ht="15.75" thickBot="1" x14ac:dyDescent="0.3">
      <c r="A102" s="2"/>
      <c r="B102" s="2"/>
      <c r="C102" s="2"/>
      <c r="D102" s="2"/>
      <c r="E102" s="2"/>
      <c r="F102" s="2"/>
      <c r="G102" s="2"/>
      <c r="H102" s="2"/>
      <c r="I102" s="2" t="s">
        <v>101</v>
      </c>
      <c r="J102" s="8">
        <v>5070</v>
      </c>
      <c r="K102" s="8">
        <v>3300</v>
      </c>
      <c r="L102" s="9">
        <f>ROUND(IF(K102=0, IF(J102=0, 0, 1), J102/K102),5)</f>
        <v>1.5363599999999999</v>
      </c>
    </row>
    <row r="103" spans="1:12" ht="15.75" thickBot="1" x14ac:dyDescent="0.3">
      <c r="A103" s="2"/>
      <c r="B103" s="2"/>
      <c r="C103" s="2"/>
      <c r="D103" s="2"/>
      <c r="E103" s="2"/>
      <c r="F103" s="2"/>
      <c r="G103" s="2"/>
      <c r="H103" s="2" t="s">
        <v>102</v>
      </c>
      <c r="I103" s="2"/>
      <c r="J103" s="10">
        <f>ROUND(SUM(J99:J102),5)</f>
        <v>20212.28</v>
      </c>
      <c r="K103" s="10">
        <f>ROUND(SUM(K99:K102),5)</f>
        <v>20300</v>
      </c>
      <c r="L103" s="11">
        <f>ROUND(IF(K103=0, IF(J103=0, 0, 1), J103/K103),5)</f>
        <v>0.99568000000000001</v>
      </c>
    </row>
    <row r="104" spans="1:12" ht="15.75" thickBot="1" x14ac:dyDescent="0.3">
      <c r="A104" s="2"/>
      <c r="B104" s="2"/>
      <c r="C104" s="2"/>
      <c r="D104" s="2"/>
      <c r="E104" s="2"/>
      <c r="F104" s="2"/>
      <c r="G104" s="2" t="s">
        <v>103</v>
      </c>
      <c r="H104" s="2"/>
      <c r="I104" s="2"/>
      <c r="J104" s="12">
        <f>ROUND(SUM(J94:J98)+J103,5)</f>
        <v>84867</v>
      </c>
      <c r="K104" s="12">
        <f>ROUND(SUM(K94:K98)+K103,5)</f>
        <v>87283.5</v>
      </c>
      <c r="L104" s="13">
        <f>ROUND(IF(K104=0, IF(J104=0, 0, 1), J104/K104),5)</f>
        <v>0.97231000000000001</v>
      </c>
    </row>
    <row r="105" spans="1:12" x14ac:dyDescent="0.25">
      <c r="A105" s="2"/>
      <c r="B105" s="2"/>
      <c r="C105" s="2"/>
      <c r="D105" s="2"/>
      <c r="E105" s="2"/>
      <c r="F105" s="2" t="s">
        <v>104</v>
      </c>
      <c r="G105" s="2"/>
      <c r="H105" s="2"/>
      <c r="I105" s="2"/>
      <c r="J105" s="4">
        <f>ROUND(J93+J104,5)</f>
        <v>84867</v>
      </c>
      <c r="K105" s="4">
        <f>ROUND(K93+K104,5)</f>
        <v>87283.5</v>
      </c>
      <c r="L105" s="5">
        <f>ROUND(IF(K105=0, IF(J105=0, 0, 1), J105/K105),5)</f>
        <v>0.97231000000000001</v>
      </c>
    </row>
    <row r="106" spans="1:12" x14ac:dyDescent="0.25">
      <c r="A106" s="2"/>
      <c r="B106" s="2"/>
      <c r="C106" s="2"/>
      <c r="D106" s="2"/>
      <c r="E106" s="2"/>
      <c r="F106" s="2" t="s">
        <v>105</v>
      </c>
      <c r="G106" s="2"/>
      <c r="H106" s="2"/>
      <c r="I106" s="2"/>
      <c r="J106" s="4"/>
      <c r="K106" s="4"/>
      <c r="L106" s="5"/>
    </row>
    <row r="107" spans="1:12" x14ac:dyDescent="0.25">
      <c r="A107" s="2"/>
      <c r="B107" s="2"/>
      <c r="C107" s="2"/>
      <c r="D107" s="2"/>
      <c r="E107" s="2"/>
      <c r="F107" s="2"/>
      <c r="G107" s="2" t="s">
        <v>106</v>
      </c>
      <c r="H107" s="2"/>
      <c r="I107" s="2"/>
      <c r="J107" s="4"/>
      <c r="K107" s="4"/>
      <c r="L107" s="5"/>
    </row>
    <row r="108" spans="1:12" x14ac:dyDescent="0.25">
      <c r="A108" s="2"/>
      <c r="B108" s="2"/>
      <c r="C108" s="2"/>
      <c r="D108" s="2"/>
      <c r="E108" s="2"/>
      <c r="F108" s="2"/>
      <c r="G108" s="2"/>
      <c r="H108" s="2" t="s">
        <v>107</v>
      </c>
      <c r="I108" s="2"/>
      <c r="J108" s="4">
        <v>8909</v>
      </c>
      <c r="K108" s="4">
        <v>10000</v>
      </c>
      <c r="L108" s="5">
        <f>ROUND(IF(K108=0, IF(J108=0, 0, 1), J108/K108),5)</f>
        <v>0.89090000000000003</v>
      </c>
    </row>
    <row r="109" spans="1:12" x14ac:dyDescent="0.25">
      <c r="A109" s="2"/>
      <c r="B109" s="2"/>
      <c r="C109" s="2"/>
      <c r="D109" s="2"/>
      <c r="E109" s="2"/>
      <c r="F109" s="2"/>
      <c r="G109" s="2"/>
      <c r="H109" s="2" t="s">
        <v>108</v>
      </c>
      <c r="I109" s="2"/>
      <c r="J109" s="4">
        <f>80859-250-5000-1000</f>
        <v>74609</v>
      </c>
      <c r="K109" s="4">
        <v>74651</v>
      </c>
      <c r="L109" s="5">
        <f>ROUND(IF(K109=0, IF(J109=0, 0, 1), J109/K109),5)</f>
        <v>0.99944</v>
      </c>
    </row>
    <row r="110" spans="1:12" x14ac:dyDescent="0.25">
      <c r="A110" s="2"/>
      <c r="B110" s="2"/>
      <c r="C110" s="2"/>
      <c r="D110" s="2"/>
      <c r="E110" s="2"/>
      <c r="F110" s="2"/>
      <c r="G110" s="2"/>
      <c r="H110" s="2" t="s">
        <v>109</v>
      </c>
      <c r="I110" s="2"/>
      <c r="J110" s="4">
        <v>2000</v>
      </c>
      <c r="K110" s="4">
        <v>2000</v>
      </c>
      <c r="L110" s="5">
        <f>ROUND(IF(K110=0, IF(J110=0, 0, 1), J110/K110),5)</f>
        <v>1</v>
      </c>
    </row>
    <row r="111" spans="1:12" ht="15.75" thickBot="1" x14ac:dyDescent="0.3">
      <c r="A111" s="2"/>
      <c r="B111" s="2"/>
      <c r="C111" s="2"/>
      <c r="D111" s="2"/>
      <c r="E111" s="2"/>
      <c r="F111" s="2"/>
      <c r="G111" s="2"/>
      <c r="H111" s="2" t="s">
        <v>110</v>
      </c>
      <c r="I111" s="2"/>
      <c r="J111" s="6">
        <v>24480</v>
      </c>
      <c r="K111" s="6">
        <v>64150</v>
      </c>
      <c r="L111" s="7">
        <f>ROUND(IF(K111=0, IF(J111=0, 0, 1), J111/K111),5)</f>
        <v>0.38161</v>
      </c>
    </row>
    <row r="112" spans="1:12" x14ac:dyDescent="0.25">
      <c r="A112" s="2"/>
      <c r="B112" s="2"/>
      <c r="C112" s="2"/>
      <c r="D112" s="2"/>
      <c r="E112" s="2"/>
      <c r="F112" s="2"/>
      <c r="G112" s="2" t="s">
        <v>111</v>
      </c>
      <c r="H112" s="2"/>
      <c r="I112" s="2"/>
      <c r="J112" s="4">
        <f>ROUND(SUM(J107:J111),5)</f>
        <v>109998</v>
      </c>
      <c r="K112" s="4">
        <f>ROUND(SUM(K107:K111),5)</f>
        <v>150801</v>
      </c>
      <c r="L112" s="5">
        <f>ROUND(IF(K112=0, IF(J112=0, 0, 1), J112/K112),5)</f>
        <v>0.72941999999999996</v>
      </c>
    </row>
    <row r="113" spans="1:13" x14ac:dyDescent="0.25">
      <c r="A113" s="2"/>
      <c r="B113" s="2"/>
      <c r="C113" s="2"/>
      <c r="D113" s="2"/>
      <c r="E113" s="2"/>
      <c r="F113" s="2"/>
      <c r="G113" s="2" t="s">
        <v>112</v>
      </c>
      <c r="H113" s="2"/>
      <c r="I113" s="2"/>
      <c r="J113" s="4">
        <v>486528.32</v>
      </c>
      <c r="K113" s="4">
        <v>360000</v>
      </c>
      <c r="L113" s="5">
        <f>ROUND(IF(K113=0, IF(J113=0, 0, 1), J113/K113),5)</f>
        <v>1.3514699999999999</v>
      </c>
      <c r="M113" s="28" t="s">
        <v>153</v>
      </c>
    </row>
    <row r="114" spans="1:13" x14ac:dyDescent="0.25">
      <c r="A114" s="2"/>
      <c r="B114" s="2"/>
      <c r="C114" s="2"/>
      <c r="D114" s="2"/>
      <c r="E114" s="2"/>
      <c r="F114" s="2"/>
      <c r="G114" s="2" t="s">
        <v>113</v>
      </c>
      <c r="H114" s="2"/>
      <c r="I114" s="2"/>
      <c r="J114" s="4">
        <v>7535.19</v>
      </c>
      <c r="K114" s="4">
        <v>7000</v>
      </c>
      <c r="L114" s="5">
        <f>ROUND(IF(K114=0, IF(J114=0, 0, 1), J114/K114),5)</f>
        <v>1.07646</v>
      </c>
      <c r="M114" s="28" t="s">
        <v>154</v>
      </c>
    </row>
    <row r="115" spans="1:13" ht="15.75" thickBot="1" x14ac:dyDescent="0.3">
      <c r="A115" s="2"/>
      <c r="B115" s="2"/>
      <c r="C115" s="2"/>
      <c r="D115" s="2"/>
      <c r="E115" s="2"/>
      <c r="F115" s="2"/>
      <c r="G115" s="2" t="s">
        <v>114</v>
      </c>
      <c r="H115" s="2"/>
      <c r="I115" s="2"/>
      <c r="J115" s="6">
        <v>2941.3</v>
      </c>
      <c r="K115" s="6">
        <v>4000</v>
      </c>
      <c r="L115" s="7">
        <f>ROUND(IF(K115=0, IF(J115=0, 0, 1), J115/K115),5)</f>
        <v>0.73533000000000004</v>
      </c>
    </row>
    <row r="116" spans="1:13" x14ac:dyDescent="0.25">
      <c r="A116" s="2"/>
      <c r="B116" s="2"/>
      <c r="C116" s="2"/>
      <c r="D116" s="2"/>
      <c r="E116" s="2"/>
      <c r="F116" s="2" t="s">
        <v>115</v>
      </c>
      <c r="G116" s="2"/>
      <c r="H116" s="2"/>
      <c r="I116" s="2"/>
      <c r="J116" s="4">
        <f>ROUND(J106+SUM(J112:J115),5)</f>
        <v>607002.81000000006</v>
      </c>
      <c r="K116" s="4">
        <f>ROUND(K106+SUM(K112:K115),5)</f>
        <v>521801</v>
      </c>
      <c r="L116" s="5">
        <f>ROUND(IF(K116=0, IF(J116=0, 0, 1), J116/K116),5)</f>
        <v>1.1632800000000001</v>
      </c>
    </row>
    <row r="117" spans="1:13" x14ac:dyDescent="0.25">
      <c r="A117" s="2"/>
      <c r="B117" s="2"/>
      <c r="C117" s="2"/>
      <c r="D117" s="2"/>
      <c r="E117" s="2"/>
      <c r="F117" s="2" t="s">
        <v>116</v>
      </c>
      <c r="G117" s="2"/>
      <c r="H117" s="2"/>
      <c r="I117" s="2"/>
      <c r="J117" s="4"/>
      <c r="K117" s="4"/>
      <c r="L117" s="5"/>
    </row>
    <row r="118" spans="1:13" ht="15.75" thickBot="1" x14ac:dyDescent="0.3">
      <c r="A118" s="2"/>
      <c r="B118" s="2"/>
      <c r="C118" s="2"/>
      <c r="D118" s="2"/>
      <c r="E118" s="2"/>
      <c r="F118" s="2"/>
      <c r="G118" s="2" t="s">
        <v>117</v>
      </c>
      <c r="H118" s="2"/>
      <c r="I118" s="2"/>
      <c r="J118" s="6">
        <v>8400</v>
      </c>
      <c r="K118" s="6">
        <v>8400</v>
      </c>
      <c r="L118" s="7">
        <f>ROUND(IF(K118=0, IF(J118=0, 0, 1), J118/K118),5)</f>
        <v>1</v>
      </c>
    </row>
    <row r="119" spans="1:13" x14ac:dyDescent="0.25">
      <c r="A119" s="2"/>
      <c r="B119" s="2"/>
      <c r="C119" s="2"/>
      <c r="D119" s="2"/>
      <c r="E119" s="2"/>
      <c r="F119" s="2" t="s">
        <v>118</v>
      </c>
      <c r="G119" s="2"/>
      <c r="H119" s="2"/>
      <c r="I119" s="2"/>
      <c r="J119" s="4">
        <f>ROUND(SUM(J117:J118),5)</f>
        <v>8400</v>
      </c>
      <c r="K119" s="4">
        <f>ROUND(SUM(K117:K118),5)</f>
        <v>8400</v>
      </c>
      <c r="L119" s="5">
        <f>ROUND(IF(K119=0, IF(J119=0, 0, 1), J119/K119),5)</f>
        <v>1</v>
      </c>
    </row>
    <row r="120" spans="1:13" x14ac:dyDescent="0.25">
      <c r="A120" s="2"/>
      <c r="B120" s="2"/>
      <c r="C120" s="2"/>
      <c r="D120" s="2"/>
      <c r="E120" s="2"/>
      <c r="F120" s="2" t="s">
        <v>119</v>
      </c>
      <c r="G120" s="2"/>
      <c r="H120" s="2"/>
      <c r="I120" s="2"/>
      <c r="J120" s="4"/>
      <c r="K120" s="4"/>
      <c r="L120" s="5"/>
    </row>
    <row r="121" spans="1:13" x14ac:dyDescent="0.25">
      <c r="A121" s="2"/>
      <c r="B121" s="2"/>
      <c r="C121" s="2"/>
      <c r="D121" s="2"/>
      <c r="E121" s="2"/>
      <c r="F121" s="2"/>
      <c r="G121" s="2" t="s">
        <v>120</v>
      </c>
      <c r="H121" s="2"/>
      <c r="I121" s="2"/>
      <c r="J121" s="4">
        <v>77595.820000000007</v>
      </c>
      <c r="K121" s="4">
        <v>4000</v>
      </c>
      <c r="L121" s="5">
        <f>ROUND(IF(K121=0, IF(J121=0, 0, 1), J121/K121),5)</f>
        <v>19.398959999999999</v>
      </c>
      <c r="M121" s="28" t="s">
        <v>155</v>
      </c>
    </row>
    <row r="122" spans="1:13" x14ac:dyDescent="0.25">
      <c r="A122" s="2"/>
      <c r="B122" s="2"/>
      <c r="C122" s="2"/>
      <c r="D122" s="2"/>
      <c r="E122" s="2"/>
      <c r="F122" s="2"/>
      <c r="G122" s="2" t="s">
        <v>121</v>
      </c>
      <c r="H122" s="2"/>
      <c r="I122" s="2"/>
      <c r="J122" s="4">
        <v>0</v>
      </c>
      <c r="K122" s="4">
        <v>400</v>
      </c>
      <c r="L122" s="5">
        <f>ROUND(IF(K122=0, IF(J122=0, 0, 1), J122/K122),5)</f>
        <v>0</v>
      </c>
      <c r="M122" s="28" t="s">
        <v>156</v>
      </c>
    </row>
    <row r="123" spans="1:13" x14ac:dyDescent="0.25">
      <c r="A123" s="2"/>
      <c r="B123" s="2"/>
      <c r="C123" s="2"/>
      <c r="D123" s="2"/>
      <c r="E123" s="2"/>
      <c r="F123" s="2"/>
      <c r="G123" s="2" t="s">
        <v>122</v>
      </c>
      <c r="H123" s="2"/>
      <c r="I123" s="2"/>
      <c r="J123" s="4">
        <v>7173.84</v>
      </c>
      <c r="K123" s="4">
        <v>3500</v>
      </c>
      <c r="L123" s="5">
        <f>ROUND(IF(K123=0, IF(J123=0, 0, 1), J123/K123),5)</f>
        <v>2.0496699999999999</v>
      </c>
    </row>
    <row r="124" spans="1:13" x14ac:dyDescent="0.25">
      <c r="A124" s="2"/>
      <c r="B124" s="2"/>
      <c r="C124" s="2"/>
      <c r="D124" s="2"/>
      <c r="E124" s="2"/>
      <c r="F124" s="2"/>
      <c r="G124" s="2" t="s">
        <v>123</v>
      </c>
      <c r="H124" s="2"/>
      <c r="I124" s="2"/>
      <c r="J124" s="4">
        <v>9526.34</v>
      </c>
      <c r="K124" s="4">
        <v>4000</v>
      </c>
      <c r="L124" s="5">
        <f>ROUND(IF(K124=0, IF(J124=0, 0, 1), J124/K124),5)</f>
        <v>2.3815900000000001</v>
      </c>
      <c r="M124" s="28" t="s">
        <v>157</v>
      </c>
    </row>
    <row r="125" spans="1:13" x14ac:dyDescent="0.25">
      <c r="A125" s="2"/>
      <c r="B125" s="2"/>
      <c r="C125" s="2"/>
      <c r="D125" s="2"/>
      <c r="E125" s="2"/>
      <c r="F125" s="2"/>
      <c r="G125" s="2" t="s">
        <v>124</v>
      </c>
      <c r="H125" s="2"/>
      <c r="I125" s="2"/>
      <c r="J125" s="4">
        <v>709.84</v>
      </c>
      <c r="K125" s="4">
        <v>1000</v>
      </c>
      <c r="L125" s="5">
        <f>ROUND(IF(K125=0, IF(J125=0, 0, 1), J125/K125),5)</f>
        <v>0.70984000000000003</v>
      </c>
    </row>
    <row r="126" spans="1:13" ht="15.75" thickBot="1" x14ac:dyDescent="0.3">
      <c r="A126" s="2"/>
      <c r="B126" s="2"/>
      <c r="C126" s="2"/>
      <c r="D126" s="2"/>
      <c r="E126" s="2"/>
      <c r="F126" s="2"/>
      <c r="G126" s="2" t="s">
        <v>125</v>
      </c>
      <c r="H126" s="2"/>
      <c r="I126" s="2"/>
      <c r="J126" s="8">
        <v>1158.5</v>
      </c>
      <c r="K126" s="8">
        <v>0</v>
      </c>
      <c r="L126" s="9">
        <f>ROUND(IF(K126=0, IF(J126=0, 0, 1), J126/K126),5)</f>
        <v>1</v>
      </c>
      <c r="M126" s="28" t="s">
        <v>158</v>
      </c>
    </row>
    <row r="127" spans="1:13" ht="15.75" thickBot="1" x14ac:dyDescent="0.3">
      <c r="A127" s="2"/>
      <c r="B127" s="2"/>
      <c r="C127" s="2"/>
      <c r="D127" s="2"/>
      <c r="E127" s="2"/>
      <c r="F127" s="2" t="s">
        <v>126</v>
      </c>
      <c r="G127" s="2"/>
      <c r="H127" s="2"/>
      <c r="I127" s="2"/>
      <c r="J127" s="12">
        <f>ROUND(SUM(J120:J126),5)</f>
        <v>96164.34</v>
      </c>
      <c r="K127" s="12">
        <f>ROUND(SUM(K120:K126),5)</f>
        <v>12900</v>
      </c>
      <c r="L127" s="13">
        <f>ROUND(IF(K127=0, IF(J127=0, 0, 1), J127/K127),5)</f>
        <v>7.4546000000000001</v>
      </c>
    </row>
    <row r="128" spans="1:13" x14ac:dyDescent="0.25">
      <c r="A128" s="2"/>
      <c r="B128" s="2"/>
      <c r="C128" s="2"/>
      <c r="D128" s="2"/>
      <c r="E128" s="2" t="s">
        <v>127</v>
      </c>
      <c r="F128" s="2"/>
      <c r="G128" s="2"/>
      <c r="H128" s="2"/>
      <c r="I128" s="2"/>
      <c r="J128" s="4">
        <f>ROUND(J48+J92+J105+J116+J119+J127,5)</f>
        <v>1345175.42</v>
      </c>
      <c r="K128" s="4">
        <f>ROUND(K48+K92+K105+K116+K119+K127,5)</f>
        <v>1177609.8</v>
      </c>
      <c r="L128" s="5">
        <f>ROUND(IF(K128=0, IF(J128=0, 0, 1), J128/K128),5)</f>
        <v>1.14229</v>
      </c>
    </row>
    <row r="129" spans="1:13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4"/>
      <c r="K129" s="4"/>
      <c r="L129" s="5"/>
    </row>
    <row r="130" spans="1:13" x14ac:dyDescent="0.25">
      <c r="A130" s="2"/>
      <c r="B130" s="2"/>
      <c r="C130" s="2"/>
      <c r="D130" s="2"/>
      <c r="E130" s="2" t="s">
        <v>128</v>
      </c>
      <c r="F130" s="2"/>
      <c r="G130" s="2"/>
      <c r="H130" s="2"/>
      <c r="I130" s="2"/>
      <c r="J130" s="4"/>
      <c r="K130" s="4"/>
      <c r="L130" s="5"/>
    </row>
    <row r="131" spans="1:13" x14ac:dyDescent="0.25">
      <c r="A131" s="2"/>
      <c r="B131" s="2"/>
      <c r="C131" s="2"/>
      <c r="D131" s="2"/>
      <c r="E131" s="2"/>
      <c r="F131" s="2" t="s">
        <v>129</v>
      </c>
      <c r="G131" s="2"/>
      <c r="H131" s="2"/>
      <c r="I131" s="2"/>
      <c r="J131" s="4">
        <v>2297.6999999999998</v>
      </c>
      <c r="K131" s="4">
        <v>3000</v>
      </c>
      <c r="L131" s="5">
        <f>ROUND(IF(K131=0, IF(J131=0, 0, 1), J131/K131),5)</f>
        <v>0.76590000000000003</v>
      </c>
    </row>
    <row r="132" spans="1:13" ht="15.75" thickBot="1" x14ac:dyDescent="0.3">
      <c r="A132" s="2"/>
      <c r="B132" s="2"/>
      <c r="C132" s="2"/>
      <c r="D132" s="2"/>
      <c r="E132" s="2"/>
      <c r="F132" s="2" t="s">
        <v>130</v>
      </c>
      <c r="G132" s="2"/>
      <c r="H132" s="2"/>
      <c r="I132" s="2"/>
      <c r="J132" s="8">
        <v>19204.490000000002</v>
      </c>
      <c r="K132" s="8">
        <v>7000</v>
      </c>
      <c r="L132" s="9">
        <f>ROUND(IF(K132=0, IF(J132=0, 0, 1), J132/K132),5)</f>
        <v>2.7435</v>
      </c>
      <c r="M132" s="28" t="s">
        <v>159</v>
      </c>
    </row>
    <row r="133" spans="1:13" ht="15.75" thickBot="1" x14ac:dyDescent="0.3">
      <c r="A133" s="2"/>
      <c r="B133" s="2"/>
      <c r="C133" s="2"/>
      <c r="D133" s="2"/>
      <c r="E133" s="2" t="s">
        <v>131</v>
      </c>
      <c r="F133" s="2"/>
      <c r="G133" s="2"/>
      <c r="H133" s="2"/>
      <c r="I133" s="2"/>
      <c r="J133" s="10">
        <f>ROUND(SUM(J130:J132),5)</f>
        <v>21502.19</v>
      </c>
      <c r="K133" s="10">
        <f>ROUND(SUM(K130:K132),5)</f>
        <v>10000</v>
      </c>
      <c r="L133" s="11">
        <f>ROUND(IF(K133=0, IF(J133=0, 0, 1), J133/K133),5)</f>
        <v>2.15022</v>
      </c>
    </row>
    <row r="134" spans="1:13" ht="15.75" thickBot="1" x14ac:dyDescent="0.3">
      <c r="A134" s="2"/>
      <c r="B134" s="2"/>
      <c r="C134" s="2"/>
      <c r="D134" s="2" t="s">
        <v>132</v>
      </c>
      <c r="E134" s="2"/>
      <c r="F134" s="2"/>
      <c r="G134" s="2"/>
      <c r="H134" s="2"/>
      <c r="I134" s="2"/>
      <c r="J134" s="12">
        <f>ROUND(J41+J47+SUM(J128:J129)+J133,5)</f>
        <v>3458877.28</v>
      </c>
      <c r="K134" s="12">
        <f>ROUND(K41+K47+SUM(K128:K129)+K133,5)</f>
        <v>3238084.8</v>
      </c>
      <c r="L134" s="13">
        <f>ROUND(IF(K134=0, IF(J134=0, 0, 1), J134/K134),5)</f>
        <v>1.06819</v>
      </c>
    </row>
    <row r="135" spans="1:13" x14ac:dyDescent="0.25">
      <c r="A135" s="2"/>
      <c r="B135" s="2" t="s">
        <v>133</v>
      </c>
      <c r="C135" s="2"/>
      <c r="D135" s="2"/>
      <c r="E135" s="2"/>
      <c r="F135" s="2"/>
      <c r="G135" s="2"/>
      <c r="H135" s="2"/>
      <c r="I135" s="2"/>
      <c r="J135" s="4">
        <f>ROUND(J6+J40-J134,5)</f>
        <v>207686.69</v>
      </c>
      <c r="K135" s="4">
        <f>ROUND(K6+K40-K134,5)</f>
        <v>225250</v>
      </c>
      <c r="L135" s="5">
        <f>ROUND(IF(K135=0, IF(J135=0, 0, 1), J135/K135),5)</f>
        <v>0.92203000000000002</v>
      </c>
    </row>
    <row r="136" spans="1:13" x14ac:dyDescent="0.25">
      <c r="A136" s="2"/>
      <c r="B136" s="2" t="s">
        <v>134</v>
      </c>
      <c r="C136" s="2"/>
      <c r="D136" s="2"/>
      <c r="E136" s="2"/>
      <c r="F136" s="2"/>
      <c r="G136" s="2"/>
      <c r="H136" s="2"/>
      <c r="I136" s="2"/>
      <c r="J136" s="4"/>
      <c r="K136" s="4"/>
      <c r="L136" s="5"/>
    </row>
    <row r="137" spans="1:13" x14ac:dyDescent="0.25">
      <c r="A137" s="2"/>
      <c r="B137" s="2"/>
      <c r="C137" s="2" t="s">
        <v>135</v>
      </c>
      <c r="D137" s="2"/>
      <c r="E137" s="2"/>
      <c r="F137" s="2"/>
      <c r="G137" s="2"/>
      <c r="H137" s="2"/>
      <c r="I137" s="2"/>
      <c r="J137" s="4"/>
      <c r="K137" s="4"/>
      <c r="L137" s="5"/>
    </row>
    <row r="138" spans="1:13" x14ac:dyDescent="0.25">
      <c r="A138" s="2"/>
      <c r="B138" s="2"/>
      <c r="C138" s="2"/>
      <c r="D138" s="2" t="s">
        <v>136</v>
      </c>
      <c r="E138" s="2"/>
      <c r="F138" s="2"/>
      <c r="G138" s="2"/>
      <c r="H138" s="2"/>
      <c r="I138" s="2"/>
      <c r="J138" s="4">
        <v>12500</v>
      </c>
      <c r="K138" s="4">
        <v>11000</v>
      </c>
      <c r="L138" s="5">
        <f>ROUND(IF(K138=0, IF(J138=0, 0, 1), J138/K138),5)</f>
        <v>1.13636</v>
      </c>
    </row>
    <row r="139" spans="1:13" x14ac:dyDescent="0.25">
      <c r="A139" s="2"/>
      <c r="B139" s="2"/>
      <c r="C139" s="2"/>
      <c r="D139" s="2" t="s">
        <v>137</v>
      </c>
      <c r="E139" s="2"/>
      <c r="F139" s="2"/>
      <c r="G139" s="2"/>
      <c r="H139" s="2"/>
      <c r="I139" s="2"/>
      <c r="J139" s="4"/>
      <c r="K139" s="4"/>
      <c r="L139" s="5"/>
    </row>
    <row r="140" spans="1:13" x14ac:dyDescent="0.25">
      <c r="A140" s="2"/>
      <c r="B140" s="2"/>
      <c r="C140" s="2"/>
      <c r="D140" s="2"/>
      <c r="E140" s="2" t="s">
        <v>138</v>
      </c>
      <c r="F140" s="2"/>
      <c r="G140" s="2"/>
      <c r="H140" s="2"/>
      <c r="I140" s="2"/>
      <c r="J140" s="4"/>
      <c r="K140" s="4"/>
      <c r="L140" s="5"/>
    </row>
    <row r="141" spans="1:13" ht="15.75" thickBot="1" x14ac:dyDescent="0.3">
      <c r="A141" s="2"/>
      <c r="B141" s="2"/>
      <c r="C141" s="2"/>
      <c r="D141" s="2"/>
      <c r="E141" s="2"/>
      <c r="F141" s="2" t="s">
        <v>139</v>
      </c>
      <c r="G141" s="2"/>
      <c r="H141" s="2"/>
      <c r="I141" s="2"/>
      <c r="J141" s="6">
        <f>K141</f>
        <v>140000</v>
      </c>
      <c r="K141" s="6">
        <v>140000</v>
      </c>
      <c r="L141" s="7">
        <f>ROUND(IF(K141=0, IF(J141=0, 0, 1), J141/K141),5)</f>
        <v>1</v>
      </c>
    </row>
    <row r="142" spans="1:13" x14ac:dyDescent="0.25">
      <c r="A142" s="2"/>
      <c r="B142" s="2"/>
      <c r="C142" s="2"/>
      <c r="D142" s="2"/>
      <c r="E142" s="2" t="s">
        <v>140</v>
      </c>
      <c r="F142" s="2"/>
      <c r="G142" s="2"/>
      <c r="H142" s="2"/>
      <c r="I142" s="2"/>
      <c r="J142" s="4">
        <f>ROUND(SUM(J140:J141),5)</f>
        <v>140000</v>
      </c>
      <c r="K142" s="4">
        <f>ROUND(SUM(K140:K141),5)</f>
        <v>140000</v>
      </c>
      <c r="L142" s="5">
        <f>ROUND(IF(K142=0, IF(J142=0, 0, 1), J142/K142),5)</f>
        <v>1</v>
      </c>
    </row>
    <row r="143" spans="1:13" x14ac:dyDescent="0.25">
      <c r="A143" s="2"/>
      <c r="B143" s="2"/>
      <c r="C143" s="2"/>
      <c r="D143" s="2"/>
      <c r="E143" s="2" t="s">
        <v>141</v>
      </c>
      <c r="F143" s="2"/>
      <c r="G143" s="2"/>
      <c r="H143" s="2"/>
      <c r="I143" s="2"/>
      <c r="J143" s="4"/>
      <c r="K143" s="4"/>
      <c r="L143" s="5"/>
    </row>
    <row r="144" spans="1:13" ht="15.75" thickBot="1" x14ac:dyDescent="0.3">
      <c r="A144" s="2"/>
      <c r="B144" s="2"/>
      <c r="C144" s="2"/>
      <c r="D144" s="2"/>
      <c r="E144" s="2"/>
      <c r="F144" s="2" t="s">
        <v>142</v>
      </c>
      <c r="G144" s="2"/>
      <c r="H144" s="2"/>
      <c r="I144" s="2"/>
      <c r="J144" s="8">
        <f>K144</f>
        <v>74250</v>
      </c>
      <c r="K144" s="8">
        <v>74250</v>
      </c>
      <c r="L144" s="9">
        <f>ROUND(IF(K144=0, IF(J144=0, 0, 1), J144/K144),5)</f>
        <v>1</v>
      </c>
    </row>
    <row r="145" spans="1:12" ht="15.75" thickBot="1" x14ac:dyDescent="0.3">
      <c r="A145" s="2"/>
      <c r="B145" s="2"/>
      <c r="C145" s="2"/>
      <c r="D145" s="2"/>
      <c r="E145" s="2" t="s">
        <v>143</v>
      </c>
      <c r="F145" s="2"/>
      <c r="G145" s="2"/>
      <c r="H145" s="2"/>
      <c r="I145" s="2"/>
      <c r="J145" s="10">
        <f>ROUND(SUM(J143:J144),5)</f>
        <v>74250</v>
      </c>
      <c r="K145" s="10">
        <f>ROUND(SUM(K143:K144),5)</f>
        <v>74250</v>
      </c>
      <c r="L145" s="11">
        <f>ROUND(IF(K145=0, IF(J145=0, 0, 1), J145/K145),5)</f>
        <v>1</v>
      </c>
    </row>
    <row r="146" spans="1:12" ht="15.75" thickBot="1" x14ac:dyDescent="0.3">
      <c r="A146" s="2"/>
      <c r="B146" s="2"/>
      <c r="C146" s="2"/>
      <c r="D146" s="2" t="s">
        <v>144</v>
      </c>
      <c r="E146" s="2"/>
      <c r="F146" s="2"/>
      <c r="G146" s="2"/>
      <c r="H146" s="2"/>
      <c r="I146" s="2"/>
      <c r="J146" s="10">
        <f>ROUND(J139+J142+J145,5)</f>
        <v>214250</v>
      </c>
      <c r="K146" s="10">
        <f>ROUND(K139+K142+K145,5)</f>
        <v>214250</v>
      </c>
      <c r="L146" s="11">
        <f>ROUND(IF(K146=0, IF(J146=0, 0, 1), J146/K146),5)</f>
        <v>1</v>
      </c>
    </row>
    <row r="147" spans="1:12" ht="15.75" thickBot="1" x14ac:dyDescent="0.3">
      <c r="A147" s="2"/>
      <c r="B147" s="2"/>
      <c r="C147" s="2" t="s">
        <v>145</v>
      </c>
      <c r="D147" s="2"/>
      <c r="E147" s="2"/>
      <c r="F147" s="2"/>
      <c r="G147" s="2"/>
      <c r="H147" s="2"/>
      <c r="I147" s="2"/>
      <c r="J147" s="10">
        <f>ROUND(SUM(J137:J138)+J146,5)</f>
        <v>226750</v>
      </c>
      <c r="K147" s="10">
        <f>ROUND(SUM(K137:K138)+K146,5)</f>
        <v>225250</v>
      </c>
      <c r="L147" s="11">
        <f>ROUND(IF(K147=0, IF(J147=0, 0, 1), J147/K147),5)</f>
        <v>1.0066600000000001</v>
      </c>
    </row>
    <row r="148" spans="1:12" ht="15.75" thickBot="1" x14ac:dyDescent="0.3">
      <c r="A148" s="2"/>
      <c r="B148" s="2" t="s">
        <v>146</v>
      </c>
      <c r="C148" s="2"/>
      <c r="D148" s="2"/>
      <c r="E148" s="2"/>
      <c r="F148" s="2"/>
      <c r="G148" s="2"/>
      <c r="H148" s="2"/>
      <c r="I148" s="2"/>
      <c r="J148" s="10">
        <f>ROUND(J136-J147,5)</f>
        <v>-226750</v>
      </c>
      <c r="K148" s="10">
        <f>ROUND(K136-K147,5)</f>
        <v>-225250</v>
      </c>
      <c r="L148" s="11">
        <f>ROUND(IF(K148=0, IF(J148=0, 0, 1), J148/K148),5)</f>
        <v>1.0066600000000001</v>
      </c>
    </row>
    <row r="149" spans="1:12" s="16" customFormat="1" ht="27" customHeight="1" thickBot="1" x14ac:dyDescent="0.25">
      <c r="A149" s="2" t="s">
        <v>147</v>
      </c>
      <c r="B149" s="2"/>
      <c r="C149" s="2"/>
      <c r="D149" s="2"/>
      <c r="E149" s="2"/>
      <c r="F149" s="2"/>
      <c r="G149" s="2"/>
      <c r="H149" s="2"/>
      <c r="I149" s="2"/>
      <c r="J149" s="14">
        <f>ROUND(J135+J148,5)</f>
        <v>-19063.310000000001</v>
      </c>
      <c r="K149" s="14">
        <f>ROUND(K135+K148,5)</f>
        <v>0</v>
      </c>
      <c r="L149" s="15">
        <f>ROUND(IF(K149=0, IF(J149=0, 0, 1), J149/K149),5)</f>
        <v>1</v>
      </c>
    </row>
    <row r="150" spans="1:12" ht="15.75" thickTop="1" x14ac:dyDescent="0.25"/>
  </sheetData>
  <pageMargins left="0.7" right="0.7" top="0.75" bottom="0.75" header="0.1" footer="0.3"/>
  <pageSetup scale="95" orientation="landscape" r:id="rId1"/>
  <headerFooter>
    <oddFooter>&amp;R&amp;"Arial,Bold"&amp;8 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madeline.paterniani</dc:creator>
  <cp:lastModifiedBy>madeline.paterniani</cp:lastModifiedBy>
  <cp:lastPrinted>2026-06-11T19:38:48Z</cp:lastPrinted>
  <dcterms:created xsi:type="dcterms:W3CDTF">2026-06-11T19:26:05Z</dcterms:created>
  <dcterms:modified xsi:type="dcterms:W3CDTF">2026-06-11T19:38:51Z</dcterms:modified>
</cp:coreProperties>
</file>